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C0595A84-2AE2-4D6C-93B3-DDDFD2A8BF1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MACP ARREAR" sheetId="4" r:id="rId1"/>
  </sheets>
  <definedNames>
    <definedName name="_xlnm.Print_Area" localSheetId="0">'MACP ARREAR'!$A$1:$X$25</definedName>
    <definedName name="_xlnm.Print_Titles" localSheetId="0">'MACP ARREAR'!$4:$7</definedName>
  </definedNames>
  <calcPr calcId="181029" concurrentCalc="0"/>
</workbook>
</file>

<file path=xl/calcChain.xml><?xml version="1.0" encoding="utf-8"?>
<calcChain xmlns="http://schemas.openxmlformats.org/spreadsheetml/2006/main">
  <c r="F20" i="4" l="1"/>
  <c r="J8" i="4"/>
  <c r="C8" i="4"/>
  <c r="G8" i="4"/>
  <c r="K8" i="4"/>
  <c r="D8" i="4"/>
  <c r="H8" i="4"/>
  <c r="L8" i="4"/>
  <c r="M8" i="4"/>
  <c r="P8" i="4"/>
  <c r="Q8" i="4"/>
  <c r="R8" i="4"/>
  <c r="S8" i="4"/>
  <c r="T8" i="4"/>
  <c r="V8" i="4"/>
  <c r="W8" i="4"/>
  <c r="X8" i="4"/>
  <c r="B9" i="4"/>
  <c r="F9" i="4"/>
  <c r="J9" i="4"/>
  <c r="C9" i="4"/>
  <c r="G9" i="4"/>
  <c r="K9" i="4"/>
  <c r="D9" i="4"/>
  <c r="H9" i="4"/>
  <c r="L9" i="4"/>
  <c r="M9" i="4"/>
  <c r="P9" i="4"/>
  <c r="Q9" i="4"/>
  <c r="R9" i="4"/>
  <c r="S9" i="4"/>
  <c r="T9" i="4"/>
  <c r="V9" i="4"/>
  <c r="W9" i="4"/>
  <c r="X9" i="4"/>
  <c r="B10" i="4"/>
  <c r="F10" i="4"/>
  <c r="J10" i="4"/>
  <c r="C10" i="4"/>
  <c r="G10" i="4"/>
  <c r="K10" i="4"/>
  <c r="D10" i="4"/>
  <c r="H10" i="4"/>
  <c r="L10" i="4"/>
  <c r="M10" i="4"/>
  <c r="P10" i="4"/>
  <c r="Q10" i="4"/>
  <c r="R10" i="4"/>
  <c r="S10" i="4"/>
  <c r="T10" i="4"/>
  <c r="V10" i="4"/>
  <c r="W10" i="4"/>
  <c r="X10" i="4"/>
  <c r="B11" i="4"/>
  <c r="F11" i="4"/>
  <c r="J11" i="4"/>
  <c r="C11" i="4"/>
  <c r="G11" i="4"/>
  <c r="K11" i="4"/>
  <c r="D11" i="4"/>
  <c r="H11" i="4"/>
  <c r="L11" i="4"/>
  <c r="M11" i="4"/>
  <c r="N11" i="4"/>
  <c r="O11" i="4"/>
  <c r="P11" i="4"/>
  <c r="Q11" i="4"/>
  <c r="R11" i="4"/>
  <c r="S11" i="4"/>
  <c r="T11" i="4"/>
  <c r="V11" i="4"/>
  <c r="W11" i="4"/>
  <c r="X11" i="4"/>
  <c r="B12" i="4"/>
  <c r="F12" i="4"/>
  <c r="J12" i="4"/>
  <c r="C12" i="4"/>
  <c r="G12" i="4"/>
  <c r="K12" i="4"/>
  <c r="D12" i="4"/>
  <c r="H12" i="4"/>
  <c r="L12" i="4"/>
  <c r="M12" i="4"/>
  <c r="N12" i="4"/>
  <c r="O12" i="4"/>
  <c r="P12" i="4"/>
  <c r="Q12" i="4"/>
  <c r="R12" i="4"/>
  <c r="S12" i="4"/>
  <c r="T12" i="4"/>
  <c r="V12" i="4"/>
  <c r="W12" i="4"/>
  <c r="X12" i="4"/>
  <c r="B13" i="4"/>
  <c r="F13" i="4"/>
  <c r="J13" i="4"/>
  <c r="C13" i="4"/>
  <c r="G13" i="4"/>
  <c r="K13" i="4"/>
  <c r="D13" i="4"/>
  <c r="H13" i="4"/>
  <c r="L13" i="4"/>
  <c r="M13" i="4"/>
  <c r="N13" i="4"/>
  <c r="O13" i="4"/>
  <c r="P13" i="4"/>
  <c r="Q13" i="4"/>
  <c r="R13" i="4"/>
  <c r="S13" i="4"/>
  <c r="T13" i="4"/>
  <c r="V13" i="4"/>
  <c r="W13" i="4"/>
  <c r="X13" i="4"/>
  <c r="B14" i="4"/>
  <c r="F14" i="4"/>
  <c r="J14" i="4"/>
  <c r="C14" i="4"/>
  <c r="G14" i="4"/>
  <c r="K14" i="4"/>
  <c r="D14" i="4"/>
  <c r="H14" i="4"/>
  <c r="L14" i="4"/>
  <c r="M14" i="4"/>
  <c r="N14" i="4"/>
  <c r="O14" i="4"/>
  <c r="P14" i="4"/>
  <c r="Q14" i="4"/>
  <c r="R14" i="4"/>
  <c r="S14" i="4"/>
  <c r="T14" i="4"/>
  <c r="V14" i="4"/>
  <c r="W14" i="4"/>
  <c r="X14" i="4"/>
  <c r="B15" i="4"/>
  <c r="F15" i="4"/>
  <c r="J15" i="4"/>
  <c r="C15" i="4"/>
  <c r="G15" i="4"/>
  <c r="K15" i="4"/>
  <c r="D15" i="4"/>
  <c r="H15" i="4"/>
  <c r="L15" i="4"/>
  <c r="M15" i="4"/>
  <c r="P15" i="4"/>
  <c r="Q15" i="4"/>
  <c r="R15" i="4"/>
  <c r="S15" i="4"/>
  <c r="T15" i="4"/>
  <c r="V15" i="4"/>
  <c r="W15" i="4"/>
  <c r="X15" i="4"/>
  <c r="B16" i="4"/>
  <c r="F16" i="4"/>
  <c r="J16" i="4"/>
  <c r="C16" i="4"/>
  <c r="G16" i="4"/>
  <c r="K16" i="4"/>
  <c r="D16" i="4"/>
  <c r="H16" i="4"/>
  <c r="L16" i="4"/>
  <c r="M16" i="4"/>
  <c r="P16" i="4"/>
  <c r="Q16" i="4"/>
  <c r="R16" i="4"/>
  <c r="S16" i="4"/>
  <c r="T16" i="4"/>
  <c r="V16" i="4"/>
  <c r="W16" i="4"/>
  <c r="X16" i="4"/>
  <c r="B17" i="4"/>
  <c r="F17" i="4"/>
  <c r="J17" i="4"/>
  <c r="C17" i="4"/>
  <c r="G17" i="4"/>
  <c r="K17" i="4"/>
  <c r="D17" i="4"/>
  <c r="H17" i="4"/>
  <c r="L17" i="4"/>
  <c r="M17" i="4"/>
  <c r="N17" i="4"/>
  <c r="O17" i="4"/>
  <c r="P17" i="4"/>
  <c r="Q17" i="4"/>
  <c r="R17" i="4"/>
  <c r="S17" i="4"/>
  <c r="T17" i="4"/>
  <c r="V17" i="4"/>
  <c r="W17" i="4"/>
  <c r="X17" i="4"/>
  <c r="B18" i="4"/>
  <c r="F18" i="4"/>
  <c r="J18" i="4"/>
  <c r="C18" i="4"/>
  <c r="G18" i="4"/>
  <c r="K18" i="4"/>
  <c r="D18" i="4"/>
  <c r="H18" i="4"/>
  <c r="L18" i="4"/>
  <c r="M18" i="4"/>
  <c r="N18" i="4"/>
  <c r="O18" i="4"/>
  <c r="P18" i="4"/>
  <c r="Q18" i="4"/>
  <c r="R18" i="4"/>
  <c r="S18" i="4"/>
  <c r="T18" i="4"/>
  <c r="V18" i="4"/>
  <c r="W18" i="4"/>
  <c r="X18" i="4"/>
  <c r="B19" i="4"/>
  <c r="F19" i="4"/>
  <c r="J19" i="4"/>
  <c r="C19" i="4"/>
  <c r="G19" i="4"/>
  <c r="K19" i="4"/>
  <c r="D19" i="4"/>
  <c r="H19" i="4"/>
  <c r="L19" i="4"/>
  <c r="M19" i="4"/>
  <c r="P19" i="4"/>
  <c r="Q19" i="4"/>
  <c r="R19" i="4"/>
  <c r="S19" i="4"/>
  <c r="T19" i="4"/>
  <c r="V19" i="4"/>
  <c r="W19" i="4"/>
  <c r="X19" i="4"/>
  <c r="B20" i="4"/>
  <c r="J20" i="4"/>
  <c r="C20" i="4"/>
  <c r="G20" i="4"/>
  <c r="K20" i="4"/>
  <c r="D20" i="4"/>
  <c r="H20" i="4"/>
  <c r="L20" i="4"/>
  <c r="M20" i="4"/>
  <c r="P20" i="4"/>
  <c r="Q20" i="4"/>
  <c r="R20" i="4"/>
  <c r="S20" i="4"/>
  <c r="T20" i="4"/>
  <c r="V20" i="4"/>
  <c r="W20" i="4"/>
  <c r="X20" i="4"/>
  <c r="X21" i="4"/>
  <c r="AP5" i="4"/>
  <c r="AP7" i="4"/>
  <c r="AP10" i="4"/>
  <c r="AP11" i="4"/>
  <c r="AQ10" i="4"/>
  <c r="AR10" i="4"/>
  <c r="AT5" i="4"/>
  <c r="AV5" i="4"/>
  <c r="AS5" i="4"/>
  <c r="AP12" i="4"/>
  <c r="AQ11" i="4"/>
  <c r="AR11" i="4"/>
  <c r="AY5" i="4"/>
  <c r="AX5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E20" i="4"/>
  <c r="E19" i="4"/>
  <c r="E18" i="4"/>
  <c r="E17" i="4"/>
  <c r="E16" i="4"/>
  <c r="AS20" i="4"/>
  <c r="AT6" i="4"/>
  <c r="AW6" i="4"/>
  <c r="AV6" i="4"/>
  <c r="AS6" i="4"/>
  <c r="AP13" i="4"/>
  <c r="AQ12" i="4"/>
  <c r="AR12" i="4"/>
  <c r="AT7" i="4"/>
  <c r="AV7" i="4"/>
  <c r="AS7" i="4"/>
  <c r="AP14" i="4"/>
  <c r="AQ13" i="4"/>
  <c r="AR13" i="4"/>
  <c r="AT8" i="4"/>
  <c r="AW8" i="4"/>
  <c r="AV8" i="4"/>
  <c r="AY7" i="4"/>
  <c r="AX7" i="4"/>
  <c r="AS8" i="4"/>
  <c r="AP15" i="4"/>
  <c r="AQ14" i="4"/>
  <c r="AR14" i="4"/>
  <c r="AT9" i="4"/>
  <c r="AW9" i="4"/>
  <c r="AV9" i="4"/>
  <c r="AS9" i="4"/>
  <c r="AP20" i="4"/>
  <c r="AQ15" i="4"/>
  <c r="AR15" i="4"/>
  <c r="AT10" i="4"/>
  <c r="AV10" i="4"/>
  <c r="AS10" i="4"/>
  <c r="AQ20" i="4"/>
  <c r="AR20" i="4"/>
  <c r="AT11" i="4"/>
  <c r="AW11" i="4"/>
  <c r="AV11" i="4"/>
  <c r="AS11" i="4"/>
  <c r="AQ6" i="4"/>
  <c r="AP6" i="4"/>
  <c r="AS21" i="4"/>
  <c r="AP22" i="4"/>
  <c r="AP23" i="4"/>
  <c r="AQ22" i="4"/>
  <c r="AR22" i="4"/>
  <c r="AT13" i="4"/>
  <c r="AV13" i="4"/>
  <c r="AS13" i="4"/>
  <c r="AQ23" i="4"/>
  <c r="AR23" i="4"/>
  <c r="AT14" i="4"/>
  <c r="AW14" i="4"/>
  <c r="AV14" i="4"/>
  <c r="AS14" i="4"/>
  <c r="AS22" i="4"/>
  <c r="AP24" i="4"/>
  <c r="AQ4" i="4"/>
  <c r="M23" i="4"/>
  <c r="AP59" i="4"/>
  <c r="AS70" i="4"/>
  <c r="AP61" i="4"/>
  <c r="AP64" i="4"/>
  <c r="AP65" i="4"/>
  <c r="AQ64" i="4"/>
  <c r="AR64" i="4"/>
  <c r="AS59" i="4"/>
  <c r="AS60" i="4"/>
  <c r="AP66" i="4"/>
  <c r="AP67" i="4"/>
  <c r="AQ66" i="4"/>
  <c r="AR66" i="4"/>
  <c r="AS61" i="4"/>
  <c r="AS62" i="4"/>
  <c r="AP68" i="4"/>
  <c r="AP69" i="4"/>
  <c r="AQ68" i="4"/>
  <c r="AR68" i="4"/>
  <c r="AT63" i="4"/>
  <c r="AV63" i="4"/>
  <c r="AS63" i="4"/>
  <c r="AP70" i="4"/>
  <c r="AQ69" i="4"/>
  <c r="AR69" i="4"/>
  <c r="AS64" i="4"/>
  <c r="AS65" i="4"/>
  <c r="AQ60" i="4"/>
  <c r="AP60" i="4"/>
  <c r="AS71" i="4"/>
  <c r="AP72" i="4"/>
  <c r="AP73" i="4"/>
  <c r="AQ72" i="4"/>
  <c r="AR72" i="4"/>
  <c r="AS67" i="4"/>
  <c r="AS68" i="4"/>
  <c r="AS72" i="4"/>
  <c r="AP74" i="4"/>
  <c r="AQ73" i="4"/>
  <c r="AR73" i="4"/>
  <c r="AQ70" i="4"/>
  <c r="AR70" i="4"/>
  <c r="AT68" i="4"/>
  <c r="AW68" i="4"/>
  <c r="AV68" i="4"/>
  <c r="AY67" i="4"/>
  <c r="AX67" i="4"/>
  <c r="AT67" i="4"/>
  <c r="AV67" i="4"/>
  <c r="AQ67" i="4"/>
  <c r="AR67" i="4"/>
  <c r="AT65" i="4"/>
  <c r="AW65" i="4"/>
  <c r="AV65" i="4"/>
  <c r="AQ65" i="4"/>
  <c r="AR65" i="4"/>
  <c r="AY64" i="4"/>
  <c r="AX64" i="4"/>
  <c r="AT64" i="4"/>
  <c r="AV64" i="4"/>
  <c r="AW63" i="4"/>
  <c r="AP63" i="4"/>
  <c r="AQ63" i="4"/>
  <c r="AT62" i="4"/>
  <c r="AW62" i="4"/>
  <c r="AV62" i="4"/>
  <c r="AP62" i="4"/>
  <c r="AQ62" i="4"/>
  <c r="AY61" i="4"/>
  <c r="AX61" i="4"/>
  <c r="AT61" i="4"/>
  <c r="AV61" i="4"/>
  <c r="AT60" i="4"/>
  <c r="AW60" i="4"/>
  <c r="AV60" i="4"/>
  <c r="AY59" i="4"/>
  <c r="AX59" i="4"/>
  <c r="AT59" i="4"/>
  <c r="AV59" i="4"/>
  <c r="AQ58" i="4"/>
  <c r="AP34" i="4"/>
  <c r="AS45" i="4"/>
  <c r="AP37" i="4"/>
  <c r="AP39" i="4"/>
  <c r="AP40" i="4"/>
  <c r="AQ39" i="4"/>
  <c r="AR39" i="4"/>
  <c r="AS34" i="4"/>
  <c r="AS36" i="4"/>
  <c r="AP41" i="4"/>
  <c r="AP42" i="4"/>
  <c r="AQ41" i="4"/>
  <c r="AR41" i="4"/>
  <c r="AS37" i="4"/>
  <c r="AP43" i="4"/>
  <c r="AP44" i="4"/>
  <c r="AQ43" i="4"/>
  <c r="AR43" i="4"/>
  <c r="AT38" i="4"/>
  <c r="AV38" i="4"/>
  <c r="AS38" i="4"/>
  <c r="AP45" i="4"/>
  <c r="AQ44" i="4"/>
  <c r="AR44" i="4"/>
  <c r="AS39" i="4"/>
  <c r="AS40" i="4"/>
  <c r="AQ36" i="4"/>
  <c r="AP36" i="4"/>
  <c r="AS46" i="4"/>
  <c r="AP47" i="4"/>
  <c r="AP48" i="4"/>
  <c r="AQ47" i="4"/>
  <c r="AR47" i="4"/>
  <c r="AS42" i="4"/>
  <c r="AS43" i="4"/>
  <c r="AS47" i="4"/>
  <c r="AP49" i="4"/>
  <c r="AQ48" i="4"/>
  <c r="AR48" i="4"/>
  <c r="AQ45" i="4"/>
  <c r="AR45" i="4"/>
  <c r="AT43" i="4"/>
  <c r="AW43" i="4"/>
  <c r="AV43" i="4"/>
  <c r="AY42" i="4"/>
  <c r="AX42" i="4"/>
  <c r="AT42" i="4"/>
  <c r="AV42" i="4"/>
  <c r="AQ42" i="4"/>
  <c r="AR42" i="4"/>
  <c r="AT40" i="4"/>
  <c r="AW40" i="4"/>
  <c r="AV40" i="4"/>
  <c r="AQ40" i="4"/>
  <c r="AR40" i="4"/>
  <c r="AY39" i="4"/>
  <c r="AX39" i="4"/>
  <c r="AT39" i="4"/>
  <c r="AV39" i="4"/>
  <c r="AW38" i="4"/>
  <c r="AP38" i="4"/>
  <c r="AQ38" i="4"/>
  <c r="AY37" i="4"/>
  <c r="AX37" i="4"/>
  <c r="AT37" i="4"/>
  <c r="AV37" i="4"/>
  <c r="AT36" i="4"/>
  <c r="AW36" i="4"/>
  <c r="AV36" i="4"/>
  <c r="AY34" i="4"/>
  <c r="AX34" i="4"/>
  <c r="AT34" i="4"/>
  <c r="AV34" i="4"/>
  <c r="AQ33" i="4"/>
  <c r="AY13" i="4"/>
  <c r="AX13" i="4"/>
  <c r="AY10" i="4"/>
  <c r="AX10" i="4"/>
  <c r="AP9" i="4"/>
  <c r="AQ9" i="4"/>
  <c r="AP8" i="4"/>
  <c r="AQ8" i="4"/>
  <c r="E15" i="4"/>
  <c r="U21" i="4"/>
  <c r="R21" i="4"/>
  <c r="Q21" i="4"/>
  <c r="S21" i="4"/>
  <c r="E8" i="4"/>
  <c r="E9" i="4"/>
  <c r="E10" i="4"/>
  <c r="E11" i="4"/>
  <c r="E12" i="4"/>
  <c r="O21" i="4"/>
  <c r="E13" i="4"/>
  <c r="E14" i="4"/>
  <c r="B21" i="4"/>
  <c r="N21" i="4"/>
  <c r="G21" i="4"/>
  <c r="H21" i="4"/>
  <c r="F21" i="4"/>
  <c r="L21" i="4"/>
  <c r="D21" i="4"/>
  <c r="E21" i="4"/>
  <c r="P21" i="4"/>
  <c r="J21" i="4"/>
  <c r="K21" i="4"/>
  <c r="C21" i="4"/>
  <c r="M21" i="4"/>
  <c r="T21" i="4"/>
  <c r="V21" i="4"/>
  <c r="W21" i="4"/>
</calcChain>
</file>

<file path=xl/sharedStrings.xml><?xml version="1.0" encoding="utf-8"?>
<sst xmlns="http://schemas.openxmlformats.org/spreadsheetml/2006/main" count="70" uniqueCount="53">
  <si>
    <t>DA</t>
  </si>
  <si>
    <t>TOTAL</t>
  </si>
  <si>
    <t>PAY DUE</t>
  </si>
  <si>
    <t>PAY DRAWN</t>
  </si>
  <si>
    <t>DIFFERENCE</t>
  </si>
  <si>
    <t>TOTAL DEDUCTION</t>
  </si>
  <si>
    <t>NET PAYABLE</t>
  </si>
  <si>
    <t>HRA</t>
  </si>
  <si>
    <t>GPF</t>
  </si>
  <si>
    <t>DUE</t>
  </si>
  <si>
    <t>DRAWN</t>
  </si>
  <si>
    <t>DIFF.</t>
  </si>
  <si>
    <t>RGHS</t>
  </si>
  <si>
    <t>INCOME TAX</t>
  </si>
  <si>
    <t>MONTH</t>
  </si>
  <si>
    <t>Name :</t>
  </si>
  <si>
    <t>Post :-</t>
  </si>
  <si>
    <t>DEDUCTIONS</t>
  </si>
  <si>
    <t>Office of the Principal GSSS Todaraisingh (KEKRI)</t>
  </si>
  <si>
    <t>Signature of DDO</t>
  </si>
  <si>
    <t>www.rssrashtriya.org</t>
  </si>
  <si>
    <t>(In Words)</t>
  </si>
  <si>
    <t>(In word)</t>
  </si>
  <si>
    <t xml:space="preserve">In words : </t>
  </si>
  <si>
    <t>CHANDRA PRAKASH KURMI</t>
  </si>
  <si>
    <t>BASIC</t>
  </si>
  <si>
    <t>Lecturer</t>
  </si>
  <si>
    <t>MACP ARREAR FROM 01-04-2023 to 30-04-2024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</si>
  <si>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</si>
  <si>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</si>
  <si>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</si>
  <si>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</si>
  <si>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</si>
  <si>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</si>
  <si>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</si>
  <si>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</si>
  <si>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</si>
  <si>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</si>
  <si>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</si>
  <si>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</si>
  <si>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</si>
  <si>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</si>
  <si>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</si>
  <si>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</si>
  <si>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</si>
  <si>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</si>
  <si>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</si>
  <si>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</si>
  <si>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</si>
  <si>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</si>
  <si>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</si>
  <si>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</si>
  <si>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Pay Level 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</si>
</sst>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8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Bookman Old Style"/>
      <family val="1"/>
    </font>
    <font>
      <b/>
      <sz val="18"/>
      <color rgb="FFC00000"/>
      <name val="Bookman Old Style"/>
      <family val="1"/>
    </font>
    <font>
      <b/>
      <sz val="12"/>
      <name val="Bookman Old Style"/>
      <family val="1"/>
    </font>
    <font>
      <b/>
      <sz val="16"/>
      <color rgb="FF0033CC"/>
      <name val="Bookman Old Style"/>
      <family val="1"/>
    </font>
    <font>
      <b/>
      <sz val="16"/>
      <color rgb="FF0033CC"/>
      <name val="Times New Roman"/>
      <family val="1"/>
    </font>
    <font>
      <b/>
      <sz val="13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3"/>
      <color rgb="FFC00000"/>
      <name val="Bookman Old Style"/>
      <family val="1"/>
    </font>
    <font>
      <b/>
      <sz val="13"/>
      <color rgb="FF0033CC"/>
      <name val="Bookman Old Style"/>
      <family val="1"/>
    </font>
    <font>
      <i/>
      <sz val="11"/>
      <color theme="1"/>
      <name val="Times New Roman"/>
      <family val="1"/>
    </font>
    <font>
      <b/>
      <sz val="14"/>
      <color rgb="FFFF0000"/>
      <name val="Bookman Old Style"/>
      <family val="1"/>
    </font>
    <font>
      <b/>
      <sz val="11"/>
      <color theme="0" tint="-0.249977111117893"/>
      <name val="Times New Roman"/>
      <family val="1"/>
    </font>
    <font>
      <b/>
      <sz val="14"/>
      <color rgb="FF002060"/>
      <name val="Bookman Old Style"/>
      <family val="1"/>
    </font>
    <font>
      <b/>
      <sz val="14"/>
      <color rgb="FFC00000"/>
      <name val="Bookman Old Style"/>
      <family val="1"/>
    </font>
    <font>
      <b/>
      <sz val="14"/>
      <color rgb="FF0033CC"/>
      <name val="Bookman Old Style"/>
      <family val="1"/>
    </font>
    <font>
      <b/>
      <sz val="14"/>
      <color rgb="FF006600"/>
      <name val="Bookman Old Style"/>
      <family val="1"/>
    </font>
    <font>
      <b/>
      <sz val="16"/>
      <color rgb="FF002060"/>
      <name val="Bookman Old Style"/>
      <family val="1"/>
    </font>
    <font>
      <sz val="11"/>
      <color theme="0"/>
      <name val="Calibri"/>
      <family val="2"/>
      <scheme val="minor"/>
    </font>
    <font>
      <b/>
      <sz val="13"/>
      <name val="Bookman Old Style"/>
      <family val="1"/>
    </font>
    <font>
      <b/>
      <sz val="14"/>
      <name val="Bookman Old Style"/>
      <family val="1"/>
    </font>
    <font>
      <sz val="14"/>
      <color rgb="FF002060"/>
      <name val="Calibri"/>
      <family val="2"/>
      <scheme val="minor"/>
    </font>
    <font>
      <b/>
      <sz val="26"/>
      <color rgb="FF7030A0"/>
      <name val="Arial Rounded MT Bold"/>
      <family val="2"/>
    </font>
    <font>
      <b/>
      <sz val="11"/>
      <color theme="0"/>
      <name val="Cambria"/>
      <family val="2"/>
      <scheme val="major"/>
    </font>
    <font>
      <sz val="12"/>
      <color theme="0"/>
      <name val="Minion Condensed"/>
      <family val="1"/>
    </font>
    <font>
      <sz val="11"/>
      <color theme="0"/>
      <name val="DevLys 010"/>
    </font>
    <font>
      <sz val="10"/>
      <color theme="0"/>
      <name val="Calibri"/>
      <family val="2"/>
    </font>
    <font>
      <sz val="10"/>
      <color theme="0"/>
      <name val="Minion Condensed"/>
      <family val="1"/>
    </font>
    <font>
      <b/>
      <sz val="14"/>
      <color theme="0"/>
      <name val="Cambria"/>
      <family val="2"/>
      <scheme val="major"/>
    </font>
    <font>
      <sz val="10"/>
      <color theme="0"/>
      <name val="Tahoma"/>
      <family val="2"/>
    </font>
    <font>
      <sz val="14"/>
      <color theme="0"/>
      <name val="DevLys 010"/>
    </font>
    <font>
      <b/>
      <sz val="16"/>
      <color rgb="FFC00000"/>
      <name val="Bookman Old Style"/>
      <family val="1"/>
    </font>
    <font>
      <u/>
      <sz val="11"/>
      <color theme="10"/>
      <name val="Calibri"/>
      <family val="2"/>
      <scheme val="minor"/>
    </font>
    <font>
      <sz val="14"/>
      <color rgb="FF7030A0"/>
      <name val="Arial Rounded MT Bold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3" fillId="0" borderId="0" xfId="0" applyFont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30" fillId="0" borderId="0" xfId="0" applyFont="1" applyAlignment="1" applyProtection="1">
      <alignment horizontal="left" vertical="top"/>
      <protection hidden="1"/>
    </xf>
    <xf numFmtId="0" fontId="27" fillId="0" borderId="0" xfId="0" applyFont="1" applyAlignment="1" applyProtection="1">
      <alignment vertical="top"/>
      <protection hidden="1"/>
    </xf>
    <xf numFmtId="0" fontId="30" fillId="0" borderId="0" xfId="0" applyFont="1" applyAlignment="1" applyProtection="1">
      <alignment vertical="top"/>
      <protection hidden="1"/>
    </xf>
    <xf numFmtId="2" fontId="31" fillId="0" borderId="0" xfId="0" applyNumberFormat="1" applyFont="1" applyAlignment="1" applyProtection="1">
      <alignment vertical="center"/>
      <protection hidden="1"/>
    </xf>
    <xf numFmtId="2" fontId="32" fillId="0" borderId="0" xfId="0" applyNumberFormat="1" applyFont="1" applyAlignment="1" applyProtection="1">
      <alignment vertical="top"/>
      <protection hidden="1"/>
    </xf>
    <xf numFmtId="0" fontId="32" fillId="0" borderId="0" xfId="0" applyFont="1" applyAlignment="1" applyProtection="1">
      <alignment vertical="top"/>
      <protection hidden="1"/>
    </xf>
    <xf numFmtId="0" fontId="3" fillId="0" borderId="0" xfId="0" applyFont="1" applyProtection="1">
      <protection hidden="1"/>
    </xf>
    <xf numFmtId="0" fontId="33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3" fillId="4" borderId="0" xfId="0" applyFont="1" applyFill="1"/>
    <xf numFmtId="0" fontId="3" fillId="4" borderId="0" xfId="0" applyFont="1" applyFill="1" applyProtection="1">
      <protection hidden="1"/>
    </xf>
    <xf numFmtId="0" fontId="21" fillId="4" borderId="0" xfId="0" applyFont="1" applyFill="1" applyProtection="1">
      <protection hidden="1"/>
    </xf>
    <xf numFmtId="0" fontId="32" fillId="4" borderId="0" xfId="0" applyFont="1" applyFill="1" applyAlignment="1" applyProtection="1">
      <alignment vertical="top"/>
      <protection hidden="1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2" fillId="4" borderId="0" xfId="0" applyFont="1" applyFill="1" applyAlignment="1" applyProtection="1">
      <alignment horizontal="left" vertical="top"/>
      <protection hidden="1"/>
    </xf>
    <xf numFmtId="0" fontId="29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left" vertical="top"/>
      <protection hidden="1"/>
    </xf>
    <xf numFmtId="0" fontId="30" fillId="4" borderId="0" xfId="0" applyFont="1" applyFill="1" applyAlignment="1" applyProtection="1">
      <alignment vertical="top"/>
      <protection hidden="1"/>
    </xf>
    <xf numFmtId="2" fontId="32" fillId="4" borderId="0" xfId="0" applyNumberFormat="1" applyFont="1" applyFill="1" applyAlignment="1" applyProtection="1">
      <alignment vertical="top"/>
      <protection hidden="1"/>
    </xf>
    <xf numFmtId="0" fontId="1" fillId="4" borderId="0" xfId="0" applyFont="1" applyFill="1"/>
    <xf numFmtId="0" fontId="8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/>
    <xf numFmtId="0" fontId="1" fillId="4" borderId="0" xfId="0" applyFont="1" applyFill="1" applyProtection="1">
      <protection hidden="1"/>
    </xf>
    <xf numFmtId="0" fontId="28" fillId="4" borderId="0" xfId="0" applyFont="1" applyFill="1" applyProtection="1">
      <protection hidden="1"/>
    </xf>
    <xf numFmtId="0" fontId="28" fillId="4" borderId="0" xfId="0" applyFont="1" applyFill="1" applyAlignment="1" applyProtection="1">
      <alignment vertical="center"/>
      <protection hidden="1"/>
    </xf>
    <xf numFmtId="0" fontId="8" fillId="4" borderId="0" xfId="0" applyFont="1" applyFill="1" applyAlignment="1" applyProtection="1">
      <alignment vertical="center"/>
      <protection hidden="1"/>
    </xf>
    <xf numFmtId="1" fontId="22" fillId="3" borderId="1" xfId="0" applyNumberFormat="1" applyFont="1" applyFill="1" applyBorder="1" applyAlignment="1" applyProtection="1">
      <alignment horizontal="center" vertical="center"/>
      <protection locked="0" hidden="1"/>
    </xf>
    <xf numFmtId="1" fontId="22" fillId="0" borderId="1" xfId="0" applyNumberFormat="1" applyFont="1" applyBorder="1" applyAlignment="1" applyProtection="1">
      <alignment horizontal="center" vertical="center"/>
      <protection locked="0" hidden="1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22" fillId="0" borderId="1" xfId="0" applyFont="1" applyBorder="1" applyAlignment="1" applyProtection="1">
      <alignment horizontal="center" vertical="center"/>
      <protection locked="0" hidden="1"/>
    </xf>
    <xf numFmtId="1" fontId="6" fillId="0" borderId="1" xfId="0" applyNumberFormat="1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Protection="1">
      <protection hidden="1"/>
    </xf>
    <xf numFmtId="0" fontId="16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15" fillId="4" borderId="0" xfId="0" applyFont="1" applyFill="1" applyProtection="1">
      <protection hidden="1"/>
    </xf>
    <xf numFmtId="0" fontId="24" fillId="4" borderId="0" xfId="0" applyFont="1" applyFill="1" applyAlignment="1" applyProtection="1">
      <alignment horizontal="center" vertical="center"/>
      <protection hidden="1"/>
    </xf>
    <xf numFmtId="0" fontId="13" fillId="4" borderId="0" xfId="0" applyFont="1" applyFill="1" applyProtection="1"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1" fontId="20" fillId="0" borderId="1" xfId="0" applyNumberFormat="1" applyFont="1" applyBorder="1" applyAlignment="1" applyProtection="1">
      <alignment horizontal="center" vertical="center" textRotation="90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1" fontId="20" fillId="3" borderId="1" xfId="0" applyNumberFormat="1" applyFont="1" applyFill="1" applyBorder="1" applyAlignment="1" applyProtection="1">
      <alignment horizontal="center" vertical="center" textRotation="90"/>
      <protection hidden="1"/>
    </xf>
    <xf numFmtId="0" fontId="7" fillId="4" borderId="0" xfId="0" applyFont="1" applyFill="1" applyAlignment="1" applyProtection="1">
      <alignment horizontal="left" vertical="center"/>
      <protection hidden="1"/>
    </xf>
    <xf numFmtId="164" fontId="34" fillId="0" borderId="1" xfId="0" applyNumberFormat="1" applyFont="1" applyBorder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0" fillId="4" borderId="0" xfId="0" applyFont="1" applyFill="1" applyAlignment="1" applyProtection="1">
      <alignment horizontal="center"/>
      <protection hidden="1"/>
    </xf>
    <xf numFmtId="1" fontId="17" fillId="0" borderId="1" xfId="0" applyNumberFormat="1" applyFont="1" applyBorder="1" applyAlignment="1" applyProtection="1">
      <alignment horizontal="center" vertical="center"/>
      <protection locked="0" hidden="1"/>
    </xf>
    <xf numFmtId="1" fontId="18" fillId="0" borderId="1" xfId="0" applyNumberFormat="1" applyFont="1" applyBorder="1" applyAlignment="1" applyProtection="1">
      <alignment horizontal="center" vertical="center"/>
      <protection locked="0" hidden="1"/>
    </xf>
    <xf numFmtId="1" fontId="19" fillId="0" borderId="1" xfId="0" applyNumberFormat="1" applyFont="1" applyBorder="1" applyAlignment="1" applyProtection="1">
      <alignment horizontal="center" vertical="center"/>
      <protection locked="0" hidden="1"/>
    </xf>
    <xf numFmtId="1" fontId="23" fillId="0" borderId="1" xfId="0" applyNumberFormat="1" applyFont="1" applyBorder="1" applyAlignment="1" applyProtection="1">
      <alignment horizontal="center" vertical="center"/>
      <protection locked="0" hidden="1"/>
    </xf>
    <xf numFmtId="1" fontId="11" fillId="0" borderId="1" xfId="0" applyNumberFormat="1" applyFont="1" applyBorder="1" applyAlignment="1" applyProtection="1">
      <alignment horizontal="center" vertical="center"/>
      <protection locked="0" hidden="1"/>
    </xf>
    <xf numFmtId="1" fontId="12" fillId="0" borderId="1" xfId="0" applyNumberFormat="1" applyFont="1" applyBorder="1" applyAlignment="1" applyProtection="1">
      <alignment horizontal="center" vertical="center"/>
      <protection locked="0" hidden="1"/>
    </xf>
    <xf numFmtId="0" fontId="35" fillId="4" borderId="0" xfId="1" applyFill="1" applyAlignment="1" applyProtection="1">
      <alignment horizontal="center" vertical="center"/>
      <protection hidden="1"/>
    </xf>
    <xf numFmtId="164" fontId="10" fillId="0" borderId="1" xfId="0" applyNumberFormat="1" applyFont="1" applyBorder="1" applyAlignment="1" applyProtection="1">
      <alignment horizontal="center" vertical="center" wrapText="1"/>
      <protection hidden="1"/>
    </xf>
    <xf numFmtId="164" fontId="14" fillId="0" borderId="1" xfId="0" applyNumberFormat="1" applyFont="1" applyBorder="1" applyAlignment="1" applyProtection="1">
      <alignment horizontal="center" vertical="center" wrapText="1"/>
      <protection hidden="1"/>
    </xf>
    <xf numFmtId="0" fontId="36" fillId="4" borderId="0" xfId="1" applyFont="1" applyFill="1" applyAlignment="1" applyProtection="1">
      <alignment horizontal="left" vertical="center"/>
      <protection hidden="1"/>
    </xf>
    <xf numFmtId="0" fontId="7" fillId="4" borderId="2" xfId="0" applyFont="1" applyFill="1" applyBorder="1" applyAlignment="1" applyProtection="1">
      <alignment vertical="center"/>
      <protection locked="0" hidden="1"/>
    </xf>
    <xf numFmtId="0" fontId="26" fillId="0" borderId="0" xfId="0" applyFont="1" applyAlignment="1" applyProtection="1">
      <alignment horizontal="left" vertical="top"/>
      <protection hidden="1"/>
    </xf>
    <xf numFmtId="0" fontId="16" fillId="4" borderId="0" xfId="0" applyFont="1" applyFill="1" applyAlignment="1" applyProtection="1">
      <alignment horizontal="right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25" fillId="4" borderId="0" xfId="0" applyFont="1" applyFill="1" applyAlignment="1" applyProtection="1">
      <alignment horizontal="center" vertical="center"/>
      <protection locked="0" hidden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left" vertical="center" indent="2"/>
      <protection locked="0" hidden="1"/>
    </xf>
    <xf numFmtId="0" fontId="10" fillId="2" borderId="3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srashtriy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BA74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N11" sqref="N11"/>
    </sheetView>
  </sheetViews>
  <sheetFormatPr defaultColWidth="0" defaultRowHeight="18.75" zeroHeight="1"/>
  <cols>
    <col min="1" max="1" width="17.42578125" style="15" customWidth="1"/>
    <col min="2" max="2" width="11" style="15" customWidth="1"/>
    <col min="3" max="4" width="10" style="15" customWidth="1"/>
    <col min="5" max="5" width="14.42578125" style="15" customWidth="1"/>
    <col min="6" max="8" width="10" style="15" customWidth="1"/>
    <col min="9" max="9" width="14.140625" style="15" customWidth="1"/>
    <col min="10" max="10" width="8.5703125" style="15" customWidth="1"/>
    <col min="11" max="12" width="9.140625" style="15" bestFit="1" customWidth="1"/>
    <col min="13" max="13" width="11.140625" style="15" customWidth="1"/>
    <col min="14" max="14" width="8.140625" style="15" customWidth="1"/>
    <col min="15" max="15" width="10.28515625" style="15" bestFit="1" customWidth="1"/>
    <col min="16" max="16" width="8.140625" style="15" customWidth="1"/>
    <col min="17" max="17" width="8.85546875" style="15" customWidth="1"/>
    <col min="18" max="18" width="10" style="15" customWidth="1"/>
    <col min="19" max="19" width="8.140625" style="15" bestFit="1" customWidth="1"/>
    <col min="20" max="20" width="9.140625" style="15" bestFit="1" customWidth="1"/>
    <col min="21" max="21" width="10.140625" style="15" bestFit="1" customWidth="1"/>
    <col min="22" max="22" width="8.140625" style="15" bestFit="1" customWidth="1"/>
    <col min="23" max="23" width="15.7109375" style="19" customWidth="1"/>
    <col min="24" max="24" width="15.140625" style="20" customWidth="1"/>
    <col min="25" max="25" width="6.85546875" style="15" customWidth="1"/>
    <col min="26" max="26" width="6.5703125" style="15" hidden="1" customWidth="1"/>
    <col min="27" max="39" width="19.28515625" style="15" hidden="1" customWidth="1"/>
    <col min="40" max="40" width="19.28515625" style="16" hidden="1" customWidth="1"/>
    <col min="41" max="41" width="13.42578125" style="17" hidden="1" customWidth="1"/>
    <col min="42" max="42" width="17.7109375" style="22" hidden="1" customWidth="1"/>
    <col min="43" max="52" width="16.42578125" style="22" hidden="1" customWidth="1"/>
    <col min="53" max="16384" width="19.28515625" style="15" hidden="1"/>
  </cols>
  <sheetData>
    <row r="1" spans="1:53" s="26" customFormat="1" ht="39.75" customHeight="1">
      <c r="A1" s="82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AN1" s="30"/>
      <c r="AO1" s="31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</row>
    <row r="2" spans="1:53" s="26" customFormat="1" ht="33" customHeight="1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AA2" s="1" t="s">
        <v>28</v>
      </c>
      <c r="AB2" s="1" t="s">
        <v>29</v>
      </c>
      <c r="AC2" s="1" t="s">
        <v>30</v>
      </c>
      <c r="AD2" s="1" t="s">
        <v>31</v>
      </c>
      <c r="AE2" s="1" t="s">
        <v>32</v>
      </c>
      <c r="AF2" s="1" t="s">
        <v>33</v>
      </c>
      <c r="AG2" s="1" t="s">
        <v>34</v>
      </c>
      <c r="AH2" s="1" t="s">
        <v>35</v>
      </c>
      <c r="AI2" s="1" t="s">
        <v>36</v>
      </c>
      <c r="AJ2" s="1" t="s">
        <v>37</v>
      </c>
      <c r="AK2" s="1" t="s">
        <v>38</v>
      </c>
      <c r="AL2" s="1" t="s">
        <v>39</v>
      </c>
      <c r="AM2" s="1" t="s">
        <v>40</v>
      </c>
      <c r="AN2" s="1" t="s">
        <v>41</v>
      </c>
      <c r="AO2" s="1" t="s">
        <v>42</v>
      </c>
      <c r="AP2" s="1" t="s">
        <v>43</v>
      </c>
      <c r="AQ2" s="1" t="s">
        <v>44</v>
      </c>
      <c r="AR2" s="1" t="s">
        <v>45</v>
      </c>
      <c r="AS2" s="1" t="s">
        <v>46</v>
      </c>
      <c r="AT2" s="1" t="s">
        <v>47</v>
      </c>
      <c r="AU2" s="1" t="s">
        <v>48</v>
      </c>
      <c r="AV2" s="1" t="s">
        <v>49</v>
      </c>
      <c r="AW2" s="1" t="s">
        <v>50</v>
      </c>
      <c r="AX2" s="1" t="s">
        <v>51</v>
      </c>
      <c r="AY2" s="1"/>
      <c r="AZ2" s="1"/>
      <c r="BA2" s="1"/>
    </row>
    <row r="3" spans="1:53" s="27" customFormat="1" ht="51.75" customHeight="1">
      <c r="A3" s="52" t="s">
        <v>15</v>
      </c>
      <c r="B3" s="84" t="s">
        <v>24</v>
      </c>
      <c r="C3" s="84"/>
      <c r="D3" s="84"/>
      <c r="E3" s="84"/>
      <c r="F3" s="84"/>
      <c r="G3" s="84"/>
      <c r="H3" s="84"/>
      <c r="I3" s="84"/>
      <c r="J3" s="33"/>
      <c r="K3" s="54"/>
      <c r="L3" s="85" t="s">
        <v>16</v>
      </c>
      <c r="M3" s="85"/>
      <c r="N3" s="84" t="s">
        <v>26</v>
      </c>
      <c r="O3" s="84"/>
      <c r="P3" s="84"/>
      <c r="Q3" s="84"/>
      <c r="R3" s="84"/>
      <c r="S3" s="84"/>
      <c r="T3" s="85" t="s">
        <v>52</v>
      </c>
      <c r="U3" s="85"/>
      <c r="V3" s="86" t="s">
        <v>41</v>
      </c>
      <c r="W3" s="86"/>
      <c r="X3" s="68"/>
      <c r="AN3" s="33"/>
      <c r="AO3" s="3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</row>
    <row r="4" spans="1:53" s="1" customFormat="1" ht="36.75" customHeight="1">
      <c r="A4" s="79" t="s">
        <v>14</v>
      </c>
      <c r="B4" s="87" t="s">
        <v>2</v>
      </c>
      <c r="C4" s="88"/>
      <c r="D4" s="88"/>
      <c r="E4" s="89"/>
      <c r="F4" s="87" t="s">
        <v>3</v>
      </c>
      <c r="G4" s="88"/>
      <c r="H4" s="88"/>
      <c r="I4" s="89"/>
      <c r="J4" s="87" t="s">
        <v>4</v>
      </c>
      <c r="K4" s="88"/>
      <c r="L4" s="88"/>
      <c r="M4" s="89"/>
      <c r="N4" s="87" t="s">
        <v>17</v>
      </c>
      <c r="O4" s="88"/>
      <c r="P4" s="88"/>
      <c r="Q4" s="88"/>
      <c r="R4" s="88"/>
      <c r="S4" s="88"/>
      <c r="T4" s="88"/>
      <c r="U4" s="88"/>
      <c r="V4" s="89"/>
      <c r="W4" s="73" t="s">
        <v>5</v>
      </c>
      <c r="X4" s="79" t="s">
        <v>6</v>
      </c>
      <c r="Y4" s="28"/>
      <c r="AN4" s="4"/>
      <c r="AO4" s="5"/>
      <c r="AP4" s="6" t="s">
        <v>21</v>
      </c>
      <c r="AQ4" s="69" t="str">
        <f>AP24</f>
        <v>Thirty Thousand One Hundred Five Only</v>
      </c>
      <c r="AR4" s="69"/>
      <c r="AS4" s="69"/>
      <c r="AT4" s="69"/>
      <c r="AU4" s="7"/>
      <c r="AV4" s="8"/>
      <c r="AW4" s="8"/>
      <c r="AX4" s="8"/>
      <c r="AY4" s="8"/>
      <c r="AZ4" s="8"/>
    </row>
    <row r="5" spans="1:53" s="1" customFormat="1" ht="28.5" customHeight="1">
      <c r="A5" s="80"/>
      <c r="B5" s="71" t="s">
        <v>25</v>
      </c>
      <c r="C5" s="71" t="s">
        <v>0</v>
      </c>
      <c r="D5" s="73" t="s">
        <v>7</v>
      </c>
      <c r="E5" s="71" t="s">
        <v>1</v>
      </c>
      <c r="F5" s="71" t="s">
        <v>25</v>
      </c>
      <c r="G5" s="71" t="s">
        <v>0</v>
      </c>
      <c r="H5" s="73" t="s">
        <v>7</v>
      </c>
      <c r="I5" s="71" t="s">
        <v>1</v>
      </c>
      <c r="J5" s="71" t="s">
        <v>25</v>
      </c>
      <c r="K5" s="71" t="s">
        <v>0</v>
      </c>
      <c r="L5" s="73" t="s">
        <v>7</v>
      </c>
      <c r="M5" s="71" t="s">
        <v>1</v>
      </c>
      <c r="N5" s="75" t="s">
        <v>8</v>
      </c>
      <c r="O5" s="76"/>
      <c r="P5" s="77"/>
      <c r="Q5" s="75" t="s">
        <v>12</v>
      </c>
      <c r="R5" s="76"/>
      <c r="S5" s="77"/>
      <c r="T5" s="75" t="s">
        <v>13</v>
      </c>
      <c r="U5" s="76"/>
      <c r="V5" s="77"/>
      <c r="W5" s="78"/>
      <c r="X5" s="80"/>
      <c r="Y5" s="28"/>
      <c r="AN5" s="4"/>
      <c r="AO5" s="5"/>
      <c r="AP5" s="9">
        <f>X21</f>
        <v>30105</v>
      </c>
      <c r="AQ5" s="10"/>
      <c r="AR5" s="11"/>
      <c r="AS5" s="11" t="str">
        <f>IF(AR10&lt;2,"",AV5)</f>
        <v/>
      </c>
      <c r="AT5" s="5" t="str">
        <f t="shared" ref="AT5:AT7" si="0">AR10</f>
        <v/>
      </c>
      <c r="AU5" s="5"/>
      <c r="AV5" s="11" t="str">
        <f>IF(AT5=2,"Twenty ",IF(AT5=3,"Thirty ",IF(AT5=4,"Forty ",IF(AT5=5,"Fifty ",IF(AT5=6,"Sixty ",IF(AT5=7,"Seventy ",IF(AT5=8,"Eighty ",IF(AT5=9,"Ninty ",""))))))))</f>
        <v/>
      </c>
      <c r="AW5" s="5"/>
      <c r="AX5" s="11" t="str">
        <f>IF(AR11=1,"Eleven lac ",IF(AR11=2,"Twelve Lac ",IF(AR11=3,"Therteen Lac ",IF(AR11=4,"Fourteen Lac ",IF(AR11=5,"Fifteen Lac ",IF(AR11=6,"Sixteen Lac ",IF(AR11=7,"Seventeen Lac ",IF(AR11=8,"Eighteen Lac ",AY5))))))))</f>
        <v xml:space="preserve">Ten Lac </v>
      </c>
      <c r="AY5" s="5" t="str">
        <f>IF(AR11=9,"Ninteen Lac ","Ten Lac ")</f>
        <v xml:space="preserve">Ten Lac </v>
      </c>
      <c r="AZ5" s="11"/>
    </row>
    <row r="6" spans="1:53" s="2" customFormat="1" ht="30.75" customHeight="1">
      <c r="A6" s="81"/>
      <c r="B6" s="72"/>
      <c r="C6" s="72"/>
      <c r="D6" s="74"/>
      <c r="E6" s="72"/>
      <c r="F6" s="72"/>
      <c r="G6" s="72"/>
      <c r="H6" s="74"/>
      <c r="I6" s="72"/>
      <c r="J6" s="72"/>
      <c r="K6" s="72"/>
      <c r="L6" s="74"/>
      <c r="M6" s="72"/>
      <c r="N6" s="41" t="s">
        <v>9</v>
      </c>
      <c r="O6" s="41" t="s">
        <v>10</v>
      </c>
      <c r="P6" s="41" t="s">
        <v>11</v>
      </c>
      <c r="Q6" s="41" t="s">
        <v>9</v>
      </c>
      <c r="R6" s="41" t="s">
        <v>10</v>
      </c>
      <c r="S6" s="41" t="s">
        <v>11</v>
      </c>
      <c r="T6" s="41" t="s">
        <v>9</v>
      </c>
      <c r="U6" s="41" t="s">
        <v>10</v>
      </c>
      <c r="V6" s="41" t="s">
        <v>11</v>
      </c>
      <c r="W6" s="74"/>
      <c r="X6" s="81"/>
      <c r="Y6" s="15"/>
      <c r="AN6" s="12"/>
      <c r="AO6" s="13"/>
      <c r="AP6" s="11">
        <f>AQ6*1</f>
        <v>0</v>
      </c>
      <c r="AQ6" s="11">
        <f>ROUND((AP5-AP7)*100,0)</f>
        <v>0</v>
      </c>
      <c r="AR6" s="11"/>
      <c r="AS6" s="11" t="str">
        <f>IF(AR10=1,AX5,AV6)</f>
        <v/>
      </c>
      <c r="AT6" s="5" t="str">
        <f t="shared" si="0"/>
        <v/>
      </c>
      <c r="AU6" s="5"/>
      <c r="AV6" s="11" t="str">
        <f>IF(AT6=1,"One Lac ",IF(AT6=2,"Two Lac ",IF(AT6=3,"Three Lac ",IF(AT6=4,"Four Lac ",IF(AT6=5,"Five Lac ",IF(AT6=6,"Six Lac ",IF(AT6=7,"Seven Lac ",IF(AT6=8,"Eight Lac ",AW6))))))))</f>
        <v/>
      </c>
      <c r="AW6" s="5" t="str">
        <f>IF(AT6=9,"Nine Lac ",IF(AT6="","",IF(AT5=0,"","Lac ")))</f>
        <v/>
      </c>
      <c r="AX6" s="11"/>
      <c r="AY6" s="5"/>
      <c r="AZ6" s="11"/>
    </row>
    <row r="7" spans="1:53" s="2" customFormat="1" ht="35.25" customHeight="1">
      <c r="A7" s="42">
        <v>1</v>
      </c>
      <c r="B7" s="40">
        <v>2</v>
      </c>
      <c r="C7" s="42">
        <v>3</v>
      </c>
      <c r="D7" s="40">
        <v>4</v>
      </c>
      <c r="E7" s="42">
        <v>5</v>
      </c>
      <c r="F7" s="40">
        <v>6</v>
      </c>
      <c r="G7" s="42">
        <v>7</v>
      </c>
      <c r="H7" s="40">
        <v>8</v>
      </c>
      <c r="I7" s="42">
        <v>9</v>
      </c>
      <c r="J7" s="40">
        <v>10</v>
      </c>
      <c r="K7" s="42">
        <v>11</v>
      </c>
      <c r="L7" s="40">
        <v>12</v>
      </c>
      <c r="M7" s="42">
        <v>13</v>
      </c>
      <c r="N7" s="40">
        <v>14</v>
      </c>
      <c r="O7" s="42">
        <v>15</v>
      </c>
      <c r="P7" s="40">
        <v>16</v>
      </c>
      <c r="Q7" s="42">
        <v>17</v>
      </c>
      <c r="R7" s="40">
        <v>18</v>
      </c>
      <c r="S7" s="42">
        <v>19</v>
      </c>
      <c r="T7" s="40">
        <v>20</v>
      </c>
      <c r="U7" s="42">
        <v>21</v>
      </c>
      <c r="V7" s="40">
        <v>22</v>
      </c>
      <c r="W7" s="42">
        <v>23</v>
      </c>
      <c r="X7" s="40">
        <v>24</v>
      </c>
      <c r="Y7" s="15"/>
      <c r="AN7" s="12"/>
      <c r="AO7" s="5"/>
      <c r="AP7" s="10">
        <f>ROUNDDOWN(AP5,0)</f>
        <v>30105</v>
      </c>
      <c r="AQ7" s="11"/>
      <c r="AR7" s="11"/>
      <c r="AS7" s="11" t="str">
        <f>IF(AR12&lt;2,"",AV7)</f>
        <v xml:space="preserve">Thirty </v>
      </c>
      <c r="AT7" s="5">
        <f t="shared" si="0"/>
        <v>3</v>
      </c>
      <c r="AU7" s="5"/>
      <c r="AV7" s="11" t="str">
        <f>IF(AT7=2,"Twenty ",IF(AT7=3,"Thirty ",IF(AT7=4,"Forty ",IF(AT7=5,"Fifty ",IF(AT7=6,"Sixty ",IF(AT7=7,"Seventy ",IF(AT7=8,"Eighty ",IF(AT7=9,"Ninty ",""))))))))</f>
        <v xml:space="preserve">Thirty </v>
      </c>
      <c r="AW7" s="5"/>
      <c r="AX7" s="11" t="str">
        <f>IF(AR13=1,"Eleven Thousand ",IF(AR13=2,"Twelve Thousand ",IF(AR13=3,"Therteen Thousand ",IF(AR13=4,"Fourteen Thousand ",IF(AR13=5,"Fifteen Thousand ",IF(AR13=6,"Sixteen Thousand ",IF(AR13=7,"Seventeen Thousand ",IF(AR13=8,"Eighteen Thousand ",AY7))))))))</f>
        <v xml:space="preserve">Ten Thousand </v>
      </c>
      <c r="AY7" s="5" t="str">
        <f>IF(AR13=9,"Ninteen Thousand ","Ten Thousand ")</f>
        <v xml:space="preserve">Ten Thousand </v>
      </c>
      <c r="AZ7" s="11"/>
    </row>
    <row r="8" spans="1:53" s="1" customFormat="1" ht="39.75" customHeight="1">
      <c r="A8" s="65">
        <v>45017</v>
      </c>
      <c r="B8" s="34">
        <v>71100</v>
      </c>
      <c r="C8" s="35">
        <f t="shared" ref="C8:C10" si="1">ROUND(B8*42%,0)</f>
        <v>29862</v>
      </c>
      <c r="D8" s="35">
        <f t="shared" ref="D8:D14" si="2">ROUND(B8*9%,0)</f>
        <v>6399</v>
      </c>
      <c r="E8" s="58">
        <f t="shared" ref="E8:E14" si="3">SUM(B8:D8)</f>
        <v>107361</v>
      </c>
      <c r="F8" s="34">
        <v>69200</v>
      </c>
      <c r="G8" s="35">
        <f t="shared" ref="G8:G10" si="4">ROUND(F8*42%,0)</f>
        <v>29064</v>
      </c>
      <c r="H8" s="35">
        <f t="shared" ref="H8:H14" si="5">ROUND(F8*9%,0)</f>
        <v>6228</v>
      </c>
      <c r="I8" s="58">
        <f t="shared" ref="I8:I14" si="6">SUM(F8:H8)</f>
        <v>104492</v>
      </c>
      <c r="J8" s="35">
        <f t="shared" ref="J8:L14" si="7">B8-F8</f>
        <v>1900</v>
      </c>
      <c r="K8" s="35">
        <f t="shared" si="7"/>
        <v>798</v>
      </c>
      <c r="L8" s="35">
        <f t="shared" si="7"/>
        <v>171</v>
      </c>
      <c r="M8" s="59">
        <f t="shared" ref="M8:M14" si="8">SUM(J8:L8)</f>
        <v>2869</v>
      </c>
      <c r="N8" s="35"/>
      <c r="O8" s="35"/>
      <c r="P8" s="58">
        <f t="shared" ref="P8:P15" si="9">N8-O8</f>
        <v>0</v>
      </c>
      <c r="Q8" s="36">
        <f>IF(B8&lt;18001,265,IF(B8&lt;33501,440,IF(B8&lt;54001,658,875)))</f>
        <v>875</v>
      </c>
      <c r="R8" s="36">
        <f>IF(F8&lt;18001,265,IF(F8&lt;33501,440,IF(F8&lt;54001,658,875)))</f>
        <v>875</v>
      </c>
      <c r="S8" s="58">
        <f t="shared" ref="S8:S14" si="10">Q8-R8</f>
        <v>0</v>
      </c>
      <c r="T8" s="35">
        <f t="shared" ref="T8:T14" si="11">MROUND(M8*20%,100)</f>
        <v>600</v>
      </c>
      <c r="U8" s="37"/>
      <c r="V8" s="58">
        <f t="shared" ref="V8:V14" si="12">T8-U8</f>
        <v>600</v>
      </c>
      <c r="W8" s="59">
        <f t="shared" ref="W8:W20" si="13">P8+S8+V8</f>
        <v>600</v>
      </c>
      <c r="X8" s="60">
        <f t="shared" ref="X8:X14" si="14">M8-W8</f>
        <v>2269</v>
      </c>
      <c r="Y8" s="28"/>
      <c r="AN8" s="4"/>
      <c r="AO8" s="5"/>
      <c r="AP8" s="11" t="str">
        <f>RIGHT(AP7,9)</f>
        <v>30105</v>
      </c>
      <c r="AQ8" s="11" t="str">
        <f t="shared" ref="AQ8:AQ14" si="15">IF(AP8=AP9,"",LEFT(AP8,1))</f>
        <v/>
      </c>
      <c r="AR8" s="11"/>
      <c r="AS8" s="11" t="str">
        <f>IF(AR12=1,AX7,AV8)</f>
        <v xml:space="preserve">Thousand </v>
      </c>
      <c r="AT8" s="5">
        <f>AR13</f>
        <v>0</v>
      </c>
      <c r="AU8" s="5"/>
      <c r="AV8" s="11" t="str">
        <f>IF(AT8=1,"One Thousand ",IF(AT8=2,"Two Thousand ",IF(AT8=3,"Three Thousand ",IF(AT8=4,"Four Thousand ",IF(AT8=5,"Five Thousand ",IF(AT8=6,"Six Thousand ",IF(AT8=7,"Seven Thousand ",IF(AT8=8,"Eight Thousand ",AW8))))))))</f>
        <v xml:space="preserve">Thousand </v>
      </c>
      <c r="AW8" s="5" t="str">
        <f>IF(AT8=9,"Nine Thousand ",IF(AT8="","",IF(AT7=0,"","Thousand ")))</f>
        <v xml:space="preserve">Thousand </v>
      </c>
      <c r="AX8" s="11"/>
      <c r="AY8" s="5"/>
      <c r="AZ8" s="11"/>
    </row>
    <row r="9" spans="1:53" s="1" customFormat="1" ht="39.75" customHeight="1">
      <c r="A9" s="65">
        <v>45047</v>
      </c>
      <c r="B9" s="35">
        <f t="shared" ref="B9:B14" si="16">B8</f>
        <v>71100</v>
      </c>
      <c r="C9" s="35">
        <f t="shared" si="1"/>
        <v>29862</v>
      </c>
      <c r="D9" s="35">
        <f t="shared" si="2"/>
        <v>6399</v>
      </c>
      <c r="E9" s="58">
        <f t="shared" si="3"/>
        <v>107361</v>
      </c>
      <c r="F9" s="35">
        <f t="shared" ref="F9:F14" si="17">F8</f>
        <v>69200</v>
      </c>
      <c r="G9" s="35">
        <f t="shared" si="4"/>
        <v>29064</v>
      </c>
      <c r="H9" s="35">
        <f t="shared" si="5"/>
        <v>6228</v>
      </c>
      <c r="I9" s="58">
        <f t="shared" si="6"/>
        <v>104492</v>
      </c>
      <c r="J9" s="35">
        <f t="shared" si="7"/>
        <v>1900</v>
      </c>
      <c r="K9" s="35">
        <f t="shared" si="7"/>
        <v>798</v>
      </c>
      <c r="L9" s="35">
        <f t="shared" si="7"/>
        <v>171</v>
      </c>
      <c r="M9" s="59">
        <f t="shared" si="8"/>
        <v>2869</v>
      </c>
      <c r="N9" s="35"/>
      <c r="O9" s="35"/>
      <c r="P9" s="58">
        <f t="shared" si="9"/>
        <v>0</v>
      </c>
      <c r="Q9" s="36">
        <f t="shared" ref="Q9:Q15" si="18">IF(B9&lt;18001,265,IF(B9&lt;33501,440,IF(B9&lt;54001,658,875)))</f>
        <v>875</v>
      </c>
      <c r="R9" s="36">
        <f t="shared" ref="R9:R15" si="19">IF(F9&lt;18001,265,IF(F9&lt;33501,440,IF(F9&lt;54001,658,875)))</f>
        <v>875</v>
      </c>
      <c r="S9" s="58">
        <f t="shared" si="10"/>
        <v>0</v>
      </c>
      <c r="T9" s="35">
        <f t="shared" si="11"/>
        <v>600</v>
      </c>
      <c r="U9" s="37"/>
      <c r="V9" s="58">
        <f t="shared" si="12"/>
        <v>600</v>
      </c>
      <c r="W9" s="59">
        <f t="shared" si="13"/>
        <v>600</v>
      </c>
      <c r="X9" s="60">
        <f t="shared" si="14"/>
        <v>2269</v>
      </c>
      <c r="Y9" s="28"/>
      <c r="AN9" s="4"/>
      <c r="AO9" s="5"/>
      <c r="AP9" s="11" t="str">
        <f>RIGHT(AP7,8)</f>
        <v>30105</v>
      </c>
      <c r="AQ9" s="11" t="str">
        <f>IF(AP9=AP10,"",LEFT(AP9,1))</f>
        <v/>
      </c>
      <c r="AR9" s="11"/>
      <c r="AS9" s="11" t="str">
        <f>AV9</f>
        <v xml:space="preserve">One Hundred </v>
      </c>
      <c r="AT9" s="5">
        <f>AR14</f>
        <v>1</v>
      </c>
      <c r="AU9" s="5"/>
      <c r="AV9" s="11" t="str">
        <f>IF(AT9=1,"One Hundred ",IF(AT9=2,"Two Hundred ",IF(AT9=3,"Three Hundred ",IF(AT9=4,"Four Hundred ",IF(AT9=5,"Five Hundred ",IF(AT9=6,"Six Hundred ",IF(AT9=7,"Seven Hundred ",IF(AT9=8,"Eight Hundred ",AW9))))))))</f>
        <v xml:space="preserve">One Hundred </v>
      </c>
      <c r="AW9" s="5" t="str">
        <f>IF(AT9=9,"Nine Hundred ","")</f>
        <v/>
      </c>
      <c r="AX9" s="11"/>
      <c r="AY9" s="5"/>
      <c r="AZ9" s="11"/>
    </row>
    <row r="10" spans="1:53" s="1" customFormat="1" ht="39.75" customHeight="1">
      <c r="A10" s="65">
        <v>45078</v>
      </c>
      <c r="B10" s="35">
        <f>B9</f>
        <v>71100</v>
      </c>
      <c r="C10" s="35">
        <f t="shared" si="1"/>
        <v>29862</v>
      </c>
      <c r="D10" s="35">
        <f t="shared" si="2"/>
        <v>6399</v>
      </c>
      <c r="E10" s="58">
        <f t="shared" si="3"/>
        <v>107361</v>
      </c>
      <c r="F10" s="35">
        <f>F9</f>
        <v>69200</v>
      </c>
      <c r="G10" s="35">
        <f t="shared" si="4"/>
        <v>29064</v>
      </c>
      <c r="H10" s="35">
        <f t="shared" si="5"/>
        <v>6228</v>
      </c>
      <c r="I10" s="58">
        <f t="shared" si="6"/>
        <v>104492</v>
      </c>
      <c r="J10" s="35">
        <f t="shared" si="7"/>
        <v>1900</v>
      </c>
      <c r="K10" s="35">
        <f t="shared" si="7"/>
        <v>798</v>
      </c>
      <c r="L10" s="35">
        <f t="shared" si="7"/>
        <v>171</v>
      </c>
      <c r="M10" s="59">
        <f t="shared" si="8"/>
        <v>2869</v>
      </c>
      <c r="N10" s="35"/>
      <c r="O10" s="35"/>
      <c r="P10" s="58">
        <f t="shared" si="9"/>
        <v>0</v>
      </c>
      <c r="Q10" s="36">
        <f t="shared" si="18"/>
        <v>875</v>
      </c>
      <c r="R10" s="36">
        <f t="shared" si="19"/>
        <v>875</v>
      </c>
      <c r="S10" s="61">
        <f t="shared" si="10"/>
        <v>0</v>
      </c>
      <c r="T10" s="35">
        <f t="shared" si="11"/>
        <v>600</v>
      </c>
      <c r="U10" s="37"/>
      <c r="V10" s="58">
        <f t="shared" si="12"/>
        <v>600</v>
      </c>
      <c r="W10" s="59">
        <f t="shared" si="13"/>
        <v>600</v>
      </c>
      <c r="X10" s="60">
        <f t="shared" si="14"/>
        <v>2269</v>
      </c>
      <c r="Y10" s="28"/>
      <c r="AN10" s="4"/>
      <c r="AO10" s="5"/>
      <c r="AP10" s="11" t="str">
        <f>RIGHT(AP7,7)</f>
        <v>30105</v>
      </c>
      <c r="AQ10" s="11" t="str">
        <f t="shared" si="15"/>
        <v/>
      </c>
      <c r="AR10" s="11" t="str">
        <f t="shared" ref="AR10:AR20" si="20">IF(AQ10="","",AQ10*1)</f>
        <v/>
      </c>
      <c r="AS10" s="11" t="str">
        <f>IF(AR15&lt;2,"",AV10)</f>
        <v/>
      </c>
      <c r="AT10" s="5">
        <f>AR15</f>
        <v>0</v>
      </c>
      <c r="AU10" s="5"/>
      <c r="AV10" s="11" t="str">
        <f>IF(AT10=2,"Twenty ",IF(AT10=3,"Thirty ",IF(AT10=4,"Forty ",IF(AT10=5,"Fifty ",IF(AT10=6,"Sixty ",IF(AT10=7,"Seventy ",IF(AT10=8,"Eighty ",IF(AT10=9,"Ninty ",""))))))))</f>
        <v/>
      </c>
      <c r="AW10" s="5"/>
      <c r="AX10" s="11" t="str">
        <f>IF(AR20=1,"Eleven ",IF(AR20=2,"Twelve ",IF(AR20=3,"Therteen ",IF(AR20=4,"Fourteen ",IF(AR20=5,"Fifteen ",IF(AR20=6,"Sixteen ",IF(AR20=7,"Seventeen ",IF(AR20=8,"Eighteen ",AY10))))))))</f>
        <v xml:space="preserve">Fifteen </v>
      </c>
      <c r="AY10" s="5" t="str">
        <f>IF(AR20=9,"Ninteen ","Ten ")</f>
        <v xml:space="preserve">Ten </v>
      </c>
      <c r="AZ10" s="11"/>
    </row>
    <row r="11" spans="1:53" s="1" customFormat="1" ht="39.75" customHeight="1">
      <c r="A11" s="66">
        <v>45108</v>
      </c>
      <c r="B11" s="35">
        <f>MROUND(B10*1.03,100)</f>
        <v>73200</v>
      </c>
      <c r="C11" s="35">
        <f>ROUND(B11*46%,0)</f>
        <v>33672</v>
      </c>
      <c r="D11" s="35">
        <f t="shared" si="2"/>
        <v>6588</v>
      </c>
      <c r="E11" s="58">
        <f t="shared" si="3"/>
        <v>113460</v>
      </c>
      <c r="F11" s="35">
        <f>MROUND(F10*1.03,100)</f>
        <v>71300</v>
      </c>
      <c r="G11" s="35">
        <f>ROUND(F11*46%,0)</f>
        <v>32798</v>
      </c>
      <c r="H11" s="35">
        <f t="shared" si="5"/>
        <v>6417</v>
      </c>
      <c r="I11" s="58">
        <f t="shared" si="6"/>
        <v>110515</v>
      </c>
      <c r="J11" s="35">
        <f t="shared" si="7"/>
        <v>1900</v>
      </c>
      <c r="K11" s="35">
        <f t="shared" si="7"/>
        <v>874</v>
      </c>
      <c r="L11" s="35">
        <f t="shared" si="7"/>
        <v>171</v>
      </c>
      <c r="M11" s="59">
        <f t="shared" si="8"/>
        <v>2945</v>
      </c>
      <c r="N11" s="35">
        <f>ROUND(B11*4%,0)</f>
        <v>2928</v>
      </c>
      <c r="O11" s="35">
        <f>ROUND(F11*4%,0)</f>
        <v>2852</v>
      </c>
      <c r="P11" s="58">
        <f t="shared" si="9"/>
        <v>76</v>
      </c>
      <c r="Q11" s="36">
        <f t="shared" si="18"/>
        <v>875</v>
      </c>
      <c r="R11" s="36">
        <f t="shared" si="19"/>
        <v>875</v>
      </c>
      <c r="S11" s="58">
        <f t="shared" si="10"/>
        <v>0</v>
      </c>
      <c r="T11" s="35">
        <f t="shared" si="11"/>
        <v>600</v>
      </c>
      <c r="U11" s="37"/>
      <c r="V11" s="58">
        <f t="shared" si="12"/>
        <v>600</v>
      </c>
      <c r="W11" s="59">
        <f t="shared" si="13"/>
        <v>676</v>
      </c>
      <c r="X11" s="60">
        <f t="shared" si="14"/>
        <v>2269</v>
      </c>
      <c r="Y11" s="28"/>
      <c r="AN11" s="4"/>
      <c r="AO11" s="5"/>
      <c r="AP11" s="11" t="str">
        <f>RIGHT(AP7,6)</f>
        <v>30105</v>
      </c>
      <c r="AQ11" s="11" t="str">
        <f t="shared" si="15"/>
        <v/>
      </c>
      <c r="AR11" s="11" t="str">
        <f t="shared" si="20"/>
        <v/>
      </c>
      <c r="AS11" s="11" t="str">
        <f>IF(AR15=1,AX10,AV11)</f>
        <v xml:space="preserve">Five </v>
      </c>
      <c r="AT11" s="5">
        <f>AR20</f>
        <v>5</v>
      </c>
      <c r="AU11" s="5"/>
      <c r="AV11" s="11" t="str">
        <f>IF(AT11=1,"One ",IF(AT11=2,"Two ",IF(AT11=3,"Three ",IF(AT11=4,"Four ",IF(AT11=5,"Five ",IF(AT11=6,"Six ",IF(AT11=7,"Seven ",IF(AT11=8,"Eight ",AW11))))))))</f>
        <v xml:space="preserve">Five </v>
      </c>
      <c r="AW11" s="5" t="str">
        <f>IF(AT11=9,"Nine ",IF(AT11=0,"",""))</f>
        <v/>
      </c>
      <c r="AX11" s="11"/>
      <c r="AY11" s="5"/>
      <c r="AZ11" s="11"/>
    </row>
    <row r="12" spans="1:53" s="1" customFormat="1" ht="39.75" customHeight="1">
      <c r="A12" s="65">
        <v>45139</v>
      </c>
      <c r="B12" s="35">
        <f t="shared" si="16"/>
        <v>73200</v>
      </c>
      <c r="C12" s="35">
        <f t="shared" ref="C12:C14" si="21">ROUND(B12*46%,0)</f>
        <v>33672</v>
      </c>
      <c r="D12" s="35">
        <f t="shared" si="2"/>
        <v>6588</v>
      </c>
      <c r="E12" s="58">
        <f t="shared" si="3"/>
        <v>113460</v>
      </c>
      <c r="F12" s="35">
        <f t="shared" si="17"/>
        <v>71300</v>
      </c>
      <c r="G12" s="35">
        <f t="shared" ref="G12:G14" si="22">ROUND(F12*46%,0)</f>
        <v>32798</v>
      </c>
      <c r="H12" s="35">
        <f t="shared" si="5"/>
        <v>6417</v>
      </c>
      <c r="I12" s="58">
        <f t="shared" si="6"/>
        <v>110515</v>
      </c>
      <c r="J12" s="35">
        <f t="shared" si="7"/>
        <v>1900</v>
      </c>
      <c r="K12" s="35">
        <f t="shared" si="7"/>
        <v>874</v>
      </c>
      <c r="L12" s="35">
        <f t="shared" si="7"/>
        <v>171</v>
      </c>
      <c r="M12" s="59">
        <f t="shared" si="8"/>
        <v>2945</v>
      </c>
      <c r="N12" s="35">
        <f t="shared" ref="N12:N14" si="23">ROUND(B12*4%,0)</f>
        <v>2928</v>
      </c>
      <c r="O12" s="35">
        <f t="shared" ref="O12:O14" si="24">ROUND(F12*4%,0)</f>
        <v>2852</v>
      </c>
      <c r="P12" s="58">
        <f t="shared" si="9"/>
        <v>76</v>
      </c>
      <c r="Q12" s="36">
        <f t="shared" si="18"/>
        <v>875</v>
      </c>
      <c r="R12" s="36">
        <f t="shared" si="19"/>
        <v>875</v>
      </c>
      <c r="S12" s="58">
        <f t="shared" si="10"/>
        <v>0</v>
      </c>
      <c r="T12" s="35">
        <f t="shared" si="11"/>
        <v>600</v>
      </c>
      <c r="U12" s="37"/>
      <c r="V12" s="58">
        <f t="shared" si="12"/>
        <v>600</v>
      </c>
      <c r="W12" s="59">
        <f t="shared" si="13"/>
        <v>676</v>
      </c>
      <c r="X12" s="60">
        <f t="shared" si="14"/>
        <v>2269</v>
      </c>
      <c r="Y12" s="28"/>
      <c r="AN12" s="4"/>
      <c r="AO12" s="5"/>
      <c r="AP12" s="11" t="str">
        <f>RIGHT(AP7,5)</f>
        <v>30105</v>
      </c>
      <c r="AQ12" s="11" t="str">
        <f>IF(AP12=AP13,"",LEFT(AP12,1))</f>
        <v>3</v>
      </c>
      <c r="AR12" s="11">
        <f t="shared" si="20"/>
        <v>3</v>
      </c>
      <c r="AS12" s="11"/>
      <c r="AT12" s="5"/>
      <c r="AU12" s="5"/>
      <c r="AV12" s="5"/>
      <c r="AW12" s="5"/>
      <c r="AX12" s="11"/>
      <c r="AY12" s="5"/>
      <c r="AZ12" s="11"/>
    </row>
    <row r="13" spans="1:53" s="1" customFormat="1" ht="39.75" customHeight="1">
      <c r="A13" s="65">
        <v>45170</v>
      </c>
      <c r="B13" s="35">
        <f>B12</f>
        <v>73200</v>
      </c>
      <c r="C13" s="35">
        <f t="shared" si="21"/>
        <v>33672</v>
      </c>
      <c r="D13" s="35">
        <f t="shared" si="2"/>
        <v>6588</v>
      </c>
      <c r="E13" s="58">
        <f t="shared" si="3"/>
        <v>113460</v>
      </c>
      <c r="F13" s="35">
        <f>F12</f>
        <v>71300</v>
      </c>
      <c r="G13" s="35">
        <f t="shared" si="22"/>
        <v>32798</v>
      </c>
      <c r="H13" s="35">
        <f t="shared" si="5"/>
        <v>6417</v>
      </c>
      <c r="I13" s="58">
        <f t="shared" si="6"/>
        <v>110515</v>
      </c>
      <c r="J13" s="35">
        <f t="shared" si="7"/>
        <v>1900</v>
      </c>
      <c r="K13" s="35">
        <f t="shared" si="7"/>
        <v>874</v>
      </c>
      <c r="L13" s="35">
        <f t="shared" si="7"/>
        <v>171</v>
      </c>
      <c r="M13" s="59">
        <f t="shared" si="8"/>
        <v>2945</v>
      </c>
      <c r="N13" s="35">
        <f t="shared" si="23"/>
        <v>2928</v>
      </c>
      <c r="O13" s="35">
        <f t="shared" si="24"/>
        <v>2852</v>
      </c>
      <c r="P13" s="58">
        <f t="shared" si="9"/>
        <v>76</v>
      </c>
      <c r="Q13" s="36">
        <f t="shared" si="18"/>
        <v>875</v>
      </c>
      <c r="R13" s="36">
        <f t="shared" si="19"/>
        <v>875</v>
      </c>
      <c r="S13" s="58">
        <f t="shared" si="10"/>
        <v>0</v>
      </c>
      <c r="T13" s="35">
        <f t="shared" si="11"/>
        <v>600</v>
      </c>
      <c r="U13" s="37"/>
      <c r="V13" s="58">
        <f t="shared" si="12"/>
        <v>600</v>
      </c>
      <c r="W13" s="59">
        <f t="shared" si="13"/>
        <v>676</v>
      </c>
      <c r="X13" s="60">
        <f t="shared" si="14"/>
        <v>2269</v>
      </c>
      <c r="Y13" s="28"/>
      <c r="AN13" s="4"/>
      <c r="AO13" s="5"/>
      <c r="AP13" s="11" t="str">
        <f>RIGHT(AP7,4)</f>
        <v>0105</v>
      </c>
      <c r="AQ13" s="11" t="str">
        <f t="shared" si="15"/>
        <v>0</v>
      </c>
      <c r="AR13" s="11">
        <f t="shared" si="20"/>
        <v>0</v>
      </c>
      <c r="AS13" s="11" t="str">
        <f>IF(AR22&lt;2,"",AV13)</f>
        <v/>
      </c>
      <c r="AT13" s="5" t="str">
        <f>AR22</f>
        <v/>
      </c>
      <c r="AU13" s="5"/>
      <c r="AV13" s="11" t="str">
        <f>IF(AT13=9,"Nine ",IF(AT13=2,"Twenty ",IF(AT13=3,"Thirty ",IF(AT13=4,"Forty ",IF(AT13=5,"Fifty ",IF(AT13=6,"Sixty ",IF(AT13=7,"Seventy ",IF(AT13=8,"Eighty ",""))))))))</f>
        <v/>
      </c>
      <c r="AW13" s="5"/>
      <c r="AX13" s="11" t="str">
        <f>IF(AR23=1,"Eleven ",IF(AR23=2,"Twelve ",IF(AR23=3,"Therteen ",IF(AR23=4,"Fourteen ",IF(AR23=5,"Fifteen ",IF(AR23=6,"Sixteen ",IF(AR23=7,"Seventeen ",IF(AR23=8,"Eighteen ",AY13))))))))</f>
        <v xml:space="preserve">Ten </v>
      </c>
      <c r="AY13" s="5" t="str">
        <f>IF(AR23=9,"Ninteen ","Ten ")</f>
        <v xml:space="preserve">Ten </v>
      </c>
      <c r="AZ13" s="11"/>
    </row>
    <row r="14" spans="1:53" s="1" customFormat="1" ht="39.75" customHeight="1">
      <c r="A14" s="65">
        <v>45200</v>
      </c>
      <c r="B14" s="35">
        <f t="shared" si="16"/>
        <v>73200</v>
      </c>
      <c r="C14" s="35">
        <f t="shared" si="21"/>
        <v>33672</v>
      </c>
      <c r="D14" s="35">
        <f t="shared" si="2"/>
        <v>6588</v>
      </c>
      <c r="E14" s="58">
        <f t="shared" si="3"/>
        <v>113460</v>
      </c>
      <c r="F14" s="35">
        <f t="shared" si="17"/>
        <v>71300</v>
      </c>
      <c r="G14" s="35">
        <f t="shared" si="22"/>
        <v>32798</v>
      </c>
      <c r="H14" s="35">
        <f t="shared" si="5"/>
        <v>6417</v>
      </c>
      <c r="I14" s="58">
        <f t="shared" si="6"/>
        <v>110515</v>
      </c>
      <c r="J14" s="35">
        <f t="shared" si="7"/>
        <v>1900</v>
      </c>
      <c r="K14" s="35">
        <f t="shared" si="7"/>
        <v>874</v>
      </c>
      <c r="L14" s="35">
        <f t="shared" si="7"/>
        <v>171</v>
      </c>
      <c r="M14" s="59">
        <f t="shared" si="8"/>
        <v>2945</v>
      </c>
      <c r="N14" s="35">
        <f t="shared" si="23"/>
        <v>2928</v>
      </c>
      <c r="O14" s="35">
        <f t="shared" si="24"/>
        <v>2852</v>
      </c>
      <c r="P14" s="58">
        <f t="shared" si="9"/>
        <v>76</v>
      </c>
      <c r="Q14" s="36">
        <f t="shared" si="18"/>
        <v>875</v>
      </c>
      <c r="R14" s="36">
        <f t="shared" si="19"/>
        <v>875</v>
      </c>
      <c r="S14" s="58">
        <f t="shared" si="10"/>
        <v>0</v>
      </c>
      <c r="T14" s="35">
        <f t="shared" si="11"/>
        <v>600</v>
      </c>
      <c r="U14" s="37"/>
      <c r="V14" s="58">
        <f t="shared" si="12"/>
        <v>600</v>
      </c>
      <c r="W14" s="59">
        <f t="shared" si="13"/>
        <v>676</v>
      </c>
      <c r="X14" s="60">
        <f t="shared" si="14"/>
        <v>2269</v>
      </c>
      <c r="Y14" s="28"/>
      <c r="AN14" s="4"/>
      <c r="AO14" s="5"/>
      <c r="AP14" s="11" t="str">
        <f>RIGHT(AP7,3)</f>
        <v>105</v>
      </c>
      <c r="AQ14" s="11" t="str">
        <f t="shared" si="15"/>
        <v>1</v>
      </c>
      <c r="AR14" s="11">
        <f t="shared" si="20"/>
        <v>1</v>
      </c>
      <c r="AS14" s="11" t="str">
        <f>IF(AR22&lt;2,AX13,AV14)</f>
        <v/>
      </c>
      <c r="AT14" s="5">
        <f>AR23</f>
        <v>0</v>
      </c>
      <c r="AU14" s="5"/>
      <c r="AV14" s="11" t="str">
        <f>IF(AT14=1,"One ",IF(AT14=2,"Two ",IF(AT14=3,"Three ",IF(AT14=4,"Four ",IF(AT14=5,"Five ",IF(AT14=6,"Six ",IF(AT14=7,"Seven ",IF(AT14=8,"Eight ",AW14))))))))</f>
        <v/>
      </c>
      <c r="AW14" s="5" t="str">
        <f>IF(AT14=9,"Nine ",IF(AT14=0,"",""))</f>
        <v/>
      </c>
      <c r="AX14" s="5"/>
      <c r="AY14" s="5"/>
      <c r="AZ14" s="11"/>
    </row>
    <row r="15" spans="1:53" s="1" customFormat="1" ht="39.75" customHeight="1">
      <c r="A15" s="65">
        <v>45231</v>
      </c>
      <c r="B15" s="35">
        <f t="shared" ref="B15:B20" si="25">B13</f>
        <v>73200</v>
      </c>
      <c r="C15" s="35">
        <f t="shared" ref="C15" si="26">ROUND(B15*46%,0)</f>
        <v>33672</v>
      </c>
      <c r="D15" s="35">
        <f t="shared" ref="D15" si="27">ROUND(B15*9%,0)</f>
        <v>6588</v>
      </c>
      <c r="E15" s="62">
        <f t="shared" ref="E15" si="28">SUM(B15:D15)</f>
        <v>113460</v>
      </c>
      <c r="F15" s="35">
        <f t="shared" ref="F15:F20" si="29">F13</f>
        <v>71300</v>
      </c>
      <c r="G15" s="35">
        <f t="shared" ref="G15" si="30">ROUND(F15*46%,0)</f>
        <v>32798</v>
      </c>
      <c r="H15" s="35">
        <f t="shared" ref="H15" si="31">ROUND(F15*9%,0)</f>
        <v>6417</v>
      </c>
      <c r="I15" s="58">
        <f t="shared" ref="I15" si="32">SUM(F15:H15)</f>
        <v>110515</v>
      </c>
      <c r="J15" s="35">
        <f t="shared" ref="J15" si="33">B15-F15</f>
        <v>1900</v>
      </c>
      <c r="K15" s="35">
        <f t="shared" ref="K15" si="34">C15-G15</f>
        <v>874</v>
      </c>
      <c r="L15" s="35">
        <f t="shared" ref="L15" si="35">D15-H15</f>
        <v>171</v>
      </c>
      <c r="M15" s="63">
        <f t="shared" ref="M15" si="36">SUM(J15:L15)</f>
        <v>2945</v>
      </c>
      <c r="N15" s="38"/>
      <c r="O15" s="38"/>
      <c r="P15" s="58">
        <f t="shared" si="9"/>
        <v>0</v>
      </c>
      <c r="Q15" s="36">
        <f t="shared" si="18"/>
        <v>875</v>
      </c>
      <c r="R15" s="36">
        <f t="shared" si="19"/>
        <v>875</v>
      </c>
      <c r="S15" s="58">
        <f t="shared" ref="S15" si="37">Q15-R15</f>
        <v>0</v>
      </c>
      <c r="T15" s="38">
        <f t="shared" ref="T15" si="38">MROUND(M15*20%,100)</f>
        <v>600</v>
      </c>
      <c r="U15" s="39"/>
      <c r="V15" s="58">
        <f t="shared" ref="V15" si="39">T15-U15</f>
        <v>600</v>
      </c>
      <c r="W15" s="59">
        <f t="shared" si="13"/>
        <v>600</v>
      </c>
      <c r="X15" s="60">
        <f t="shared" ref="X15" si="40">M15-W15</f>
        <v>2345</v>
      </c>
      <c r="Y15" s="28"/>
      <c r="AN15" s="4"/>
      <c r="AO15" s="5"/>
      <c r="AP15" s="11" t="str">
        <f>RIGHT(AP7,2)</f>
        <v>05</v>
      </c>
      <c r="AQ15" s="11" t="str">
        <f>IF(AP15=AP20,"",LEFT(AP15,1))</f>
        <v>0</v>
      </c>
      <c r="AR15" s="11">
        <f t="shared" si="20"/>
        <v>0</v>
      </c>
      <c r="AS15" s="5"/>
      <c r="AT15" s="5"/>
      <c r="AU15" s="5"/>
      <c r="AV15" s="5"/>
      <c r="AW15" s="5"/>
      <c r="AX15" s="5"/>
      <c r="AY15" s="5"/>
      <c r="AZ15" s="11"/>
    </row>
    <row r="16" spans="1:53" s="1" customFormat="1" ht="39.75" customHeight="1">
      <c r="A16" s="65">
        <v>45261</v>
      </c>
      <c r="B16" s="35">
        <f t="shared" si="25"/>
        <v>73200</v>
      </c>
      <c r="C16" s="35">
        <f t="shared" ref="C16" si="41">ROUND(B16*46%,0)</f>
        <v>33672</v>
      </c>
      <c r="D16" s="35">
        <f t="shared" ref="D16:D17" si="42">ROUND(B16*9%,0)</f>
        <v>6588</v>
      </c>
      <c r="E16" s="62">
        <f t="shared" ref="E16:E17" si="43">SUM(B16:D16)</f>
        <v>113460</v>
      </c>
      <c r="F16" s="35">
        <f t="shared" si="29"/>
        <v>71300</v>
      </c>
      <c r="G16" s="35">
        <f t="shared" ref="G16" si="44">ROUND(F16*46%,0)</f>
        <v>32798</v>
      </c>
      <c r="H16" s="35">
        <f t="shared" ref="H16:H17" si="45">ROUND(F16*9%,0)</f>
        <v>6417</v>
      </c>
      <c r="I16" s="58">
        <f t="shared" ref="I16:I17" si="46">SUM(F16:H16)</f>
        <v>110515</v>
      </c>
      <c r="J16" s="35">
        <f t="shared" ref="J16:J17" si="47">B16-F16</f>
        <v>1900</v>
      </c>
      <c r="K16" s="35">
        <f t="shared" ref="K16:K17" si="48">C16-G16</f>
        <v>874</v>
      </c>
      <c r="L16" s="35">
        <f t="shared" ref="L16:L17" si="49">D16-H16</f>
        <v>171</v>
      </c>
      <c r="M16" s="63">
        <f t="shared" ref="M16:M17" si="50">SUM(J16:L16)</f>
        <v>2945</v>
      </c>
      <c r="N16" s="38"/>
      <c r="O16" s="38"/>
      <c r="P16" s="58">
        <f t="shared" ref="P16:P17" si="51">N16-O16</f>
        <v>0</v>
      </c>
      <c r="Q16" s="36">
        <f t="shared" ref="Q16:Q17" si="52">IF(B16&lt;18001,265,IF(B16&lt;33501,440,IF(B16&lt;54001,658,875)))</f>
        <v>875</v>
      </c>
      <c r="R16" s="36">
        <f t="shared" ref="R16:R17" si="53">IF(F16&lt;18001,265,IF(F16&lt;33501,440,IF(F16&lt;54001,658,875)))</f>
        <v>875</v>
      </c>
      <c r="S16" s="58">
        <f t="shared" ref="S16:S17" si="54">Q16-R16</f>
        <v>0</v>
      </c>
      <c r="T16" s="38">
        <f t="shared" ref="T16:T17" si="55">MROUND(M16*20%,100)</f>
        <v>600</v>
      </c>
      <c r="U16" s="39"/>
      <c r="V16" s="58">
        <f t="shared" ref="V16:V17" si="56">T16-U16</f>
        <v>600</v>
      </c>
      <c r="W16" s="59">
        <f t="shared" si="13"/>
        <v>600</v>
      </c>
      <c r="X16" s="60">
        <f t="shared" ref="X16:X17" si="57">M16-W16</f>
        <v>2345</v>
      </c>
      <c r="Y16" s="28"/>
      <c r="AN16" s="4"/>
      <c r="AO16" s="5"/>
      <c r="AP16" s="11"/>
      <c r="AQ16" s="11"/>
      <c r="AR16" s="11"/>
      <c r="AS16" s="5"/>
      <c r="AT16" s="5"/>
      <c r="AU16" s="5"/>
      <c r="AV16" s="5"/>
      <c r="AW16" s="5"/>
      <c r="AX16" s="5"/>
      <c r="AY16" s="5"/>
      <c r="AZ16" s="11"/>
    </row>
    <row r="17" spans="1:52" s="1" customFormat="1" ht="39.75" customHeight="1">
      <c r="A17" s="65">
        <v>45292</v>
      </c>
      <c r="B17" s="35">
        <f t="shared" si="25"/>
        <v>73200</v>
      </c>
      <c r="C17" s="35">
        <f t="shared" ref="C17:C18" si="58">ROUND(B17*50%,0)</f>
        <v>36600</v>
      </c>
      <c r="D17" s="35">
        <f t="shared" si="42"/>
        <v>6588</v>
      </c>
      <c r="E17" s="62">
        <f t="shared" si="43"/>
        <v>116388</v>
      </c>
      <c r="F17" s="35">
        <f t="shared" si="29"/>
        <v>71300</v>
      </c>
      <c r="G17" s="35">
        <f t="shared" ref="G17:G18" si="59">ROUND(F17*50%,0)</f>
        <v>35650</v>
      </c>
      <c r="H17" s="35">
        <f t="shared" si="45"/>
        <v>6417</v>
      </c>
      <c r="I17" s="58">
        <f t="shared" si="46"/>
        <v>113367</v>
      </c>
      <c r="J17" s="35">
        <f t="shared" si="47"/>
        <v>1900</v>
      </c>
      <c r="K17" s="35">
        <f t="shared" si="48"/>
        <v>950</v>
      </c>
      <c r="L17" s="35">
        <f t="shared" si="49"/>
        <v>171</v>
      </c>
      <c r="M17" s="63">
        <f t="shared" si="50"/>
        <v>3021</v>
      </c>
      <c r="N17" s="35">
        <f t="shared" ref="N17:N18" si="60">ROUND(B17*4%,0)</f>
        <v>2928</v>
      </c>
      <c r="O17" s="35">
        <f t="shared" ref="O17:O18" si="61">ROUND(F17*4%,0)</f>
        <v>2852</v>
      </c>
      <c r="P17" s="58">
        <f t="shared" si="51"/>
        <v>76</v>
      </c>
      <c r="Q17" s="36">
        <f t="shared" si="52"/>
        <v>875</v>
      </c>
      <c r="R17" s="36">
        <f t="shared" si="53"/>
        <v>875</v>
      </c>
      <c r="S17" s="58">
        <f t="shared" si="54"/>
        <v>0</v>
      </c>
      <c r="T17" s="38">
        <f t="shared" si="55"/>
        <v>600</v>
      </c>
      <c r="U17" s="39"/>
      <c r="V17" s="58">
        <f t="shared" si="56"/>
        <v>600</v>
      </c>
      <c r="W17" s="59">
        <f t="shared" si="13"/>
        <v>676</v>
      </c>
      <c r="X17" s="60">
        <f t="shared" si="57"/>
        <v>2345</v>
      </c>
      <c r="Y17" s="28"/>
      <c r="AN17" s="4"/>
      <c r="AO17" s="5"/>
      <c r="AP17" s="11"/>
      <c r="AQ17" s="11"/>
      <c r="AR17" s="11"/>
      <c r="AS17" s="5"/>
      <c r="AT17" s="5"/>
      <c r="AU17" s="5"/>
      <c r="AV17" s="5"/>
      <c r="AW17" s="5"/>
      <c r="AX17" s="5"/>
      <c r="AY17" s="5"/>
      <c r="AZ17" s="11"/>
    </row>
    <row r="18" spans="1:52" s="1" customFormat="1" ht="39.75" customHeight="1">
      <c r="A18" s="65">
        <v>45323</v>
      </c>
      <c r="B18" s="35">
        <f t="shared" si="25"/>
        <v>73200</v>
      </c>
      <c r="C18" s="35">
        <f t="shared" si="58"/>
        <v>36600</v>
      </c>
      <c r="D18" s="35">
        <f t="shared" ref="D18:D20" si="62">ROUND(B18*9%,0)</f>
        <v>6588</v>
      </c>
      <c r="E18" s="62">
        <f t="shared" ref="E18:E20" si="63">SUM(B18:D18)</f>
        <v>116388</v>
      </c>
      <c r="F18" s="35">
        <f t="shared" si="29"/>
        <v>71300</v>
      </c>
      <c r="G18" s="35">
        <f t="shared" si="59"/>
        <v>35650</v>
      </c>
      <c r="H18" s="35">
        <f t="shared" ref="H18:H20" si="64">ROUND(F18*9%,0)</f>
        <v>6417</v>
      </c>
      <c r="I18" s="58">
        <f t="shared" ref="I18:I20" si="65">SUM(F18:H18)</f>
        <v>113367</v>
      </c>
      <c r="J18" s="35">
        <f t="shared" ref="J18:J20" si="66">B18-F18</f>
        <v>1900</v>
      </c>
      <c r="K18" s="35">
        <f t="shared" ref="K18:K20" si="67">C18-G18</f>
        <v>950</v>
      </c>
      <c r="L18" s="35">
        <f t="shared" ref="L18:L20" si="68">D18-H18</f>
        <v>171</v>
      </c>
      <c r="M18" s="63">
        <f t="shared" ref="M18:M20" si="69">SUM(J18:L18)</f>
        <v>3021</v>
      </c>
      <c r="N18" s="35">
        <f t="shared" si="60"/>
        <v>2928</v>
      </c>
      <c r="O18" s="35">
        <f t="shared" si="61"/>
        <v>2852</v>
      </c>
      <c r="P18" s="58">
        <f t="shared" ref="P18:P20" si="70">N18-O18</f>
        <v>76</v>
      </c>
      <c r="Q18" s="36">
        <f t="shared" ref="Q18:Q20" si="71">IF(B18&lt;18001,265,IF(B18&lt;33501,440,IF(B18&lt;54001,658,875)))</f>
        <v>875</v>
      </c>
      <c r="R18" s="36">
        <f t="shared" ref="R18:R20" si="72">IF(F18&lt;18001,265,IF(F18&lt;33501,440,IF(F18&lt;54001,658,875)))</f>
        <v>875</v>
      </c>
      <c r="S18" s="58">
        <f t="shared" ref="S18:S20" si="73">Q18-R18</f>
        <v>0</v>
      </c>
      <c r="T18" s="38">
        <f t="shared" ref="T18:T20" si="74">MROUND(M18*20%,100)</f>
        <v>600</v>
      </c>
      <c r="U18" s="39"/>
      <c r="V18" s="58">
        <f t="shared" ref="V18:V20" si="75">T18-U18</f>
        <v>600</v>
      </c>
      <c r="W18" s="59">
        <f t="shared" si="13"/>
        <v>676</v>
      </c>
      <c r="X18" s="60">
        <f t="shared" ref="X18:X20" si="76">M18-W18</f>
        <v>2345</v>
      </c>
      <c r="Y18" s="28"/>
      <c r="AN18" s="4"/>
      <c r="AO18" s="5"/>
      <c r="AP18" s="11"/>
      <c r="AQ18" s="11"/>
      <c r="AR18" s="11"/>
      <c r="AS18" s="5"/>
      <c r="AT18" s="5"/>
      <c r="AU18" s="5"/>
      <c r="AV18" s="5"/>
      <c r="AW18" s="5"/>
      <c r="AX18" s="5"/>
      <c r="AY18" s="5"/>
      <c r="AZ18" s="11"/>
    </row>
    <row r="19" spans="1:52" s="1" customFormat="1" ht="39.75" customHeight="1">
      <c r="A19" s="65">
        <v>45352</v>
      </c>
      <c r="B19" s="35">
        <f t="shared" si="25"/>
        <v>73200</v>
      </c>
      <c r="C19" s="35">
        <f>ROUND(B19*50%,0)</f>
        <v>36600</v>
      </c>
      <c r="D19" s="35">
        <f t="shared" si="62"/>
        <v>6588</v>
      </c>
      <c r="E19" s="62">
        <f t="shared" si="63"/>
        <v>116388</v>
      </c>
      <c r="F19" s="35">
        <f t="shared" si="29"/>
        <v>71300</v>
      </c>
      <c r="G19" s="35">
        <f>ROUND(F19*50%,0)</f>
        <v>35650</v>
      </c>
      <c r="H19" s="35">
        <f t="shared" si="64"/>
        <v>6417</v>
      </c>
      <c r="I19" s="58">
        <f t="shared" si="65"/>
        <v>113367</v>
      </c>
      <c r="J19" s="35">
        <f t="shared" si="66"/>
        <v>1900</v>
      </c>
      <c r="K19" s="35">
        <f t="shared" si="67"/>
        <v>950</v>
      </c>
      <c r="L19" s="35">
        <f t="shared" si="68"/>
        <v>171</v>
      </c>
      <c r="M19" s="63">
        <f t="shared" si="69"/>
        <v>3021</v>
      </c>
      <c r="N19" s="38"/>
      <c r="O19" s="38"/>
      <c r="P19" s="58">
        <f t="shared" si="70"/>
        <v>0</v>
      </c>
      <c r="Q19" s="36">
        <f t="shared" si="71"/>
        <v>875</v>
      </c>
      <c r="R19" s="36">
        <f t="shared" si="72"/>
        <v>875</v>
      </c>
      <c r="S19" s="58">
        <f t="shared" si="73"/>
        <v>0</v>
      </c>
      <c r="T19" s="38">
        <f t="shared" si="74"/>
        <v>600</v>
      </c>
      <c r="U19" s="39"/>
      <c r="V19" s="58">
        <f t="shared" si="75"/>
        <v>600</v>
      </c>
      <c r="W19" s="59">
        <f t="shared" si="13"/>
        <v>600</v>
      </c>
      <c r="X19" s="60">
        <f t="shared" si="76"/>
        <v>2421</v>
      </c>
      <c r="Y19" s="28"/>
      <c r="AN19" s="4"/>
      <c r="AO19" s="5"/>
      <c r="AP19" s="11"/>
      <c r="AQ19" s="11"/>
      <c r="AR19" s="11"/>
      <c r="AS19" s="5"/>
      <c r="AT19" s="5"/>
      <c r="AU19" s="5"/>
      <c r="AV19" s="5"/>
      <c r="AW19" s="5"/>
      <c r="AX19" s="5"/>
      <c r="AY19" s="5"/>
      <c r="AZ19" s="11"/>
    </row>
    <row r="20" spans="1:52" s="1" customFormat="1" ht="39.75" customHeight="1">
      <c r="A20" s="65">
        <v>45383</v>
      </c>
      <c r="B20" s="35">
        <f t="shared" si="25"/>
        <v>73200</v>
      </c>
      <c r="C20" s="35">
        <f>ROUND(B20*50%,0)</f>
        <v>36600</v>
      </c>
      <c r="D20" s="35">
        <f t="shared" si="62"/>
        <v>6588</v>
      </c>
      <c r="E20" s="62">
        <f t="shared" si="63"/>
        <v>116388</v>
      </c>
      <c r="F20" s="35">
        <f t="shared" si="29"/>
        <v>71300</v>
      </c>
      <c r="G20" s="35">
        <f>ROUND(F20*50%,0)</f>
        <v>35650</v>
      </c>
      <c r="H20" s="35">
        <f t="shared" si="64"/>
        <v>6417</v>
      </c>
      <c r="I20" s="58">
        <f t="shared" si="65"/>
        <v>113367</v>
      </c>
      <c r="J20" s="35">
        <f t="shared" si="66"/>
        <v>1900</v>
      </c>
      <c r="K20" s="35">
        <f t="shared" si="67"/>
        <v>950</v>
      </c>
      <c r="L20" s="35">
        <f t="shared" si="68"/>
        <v>171</v>
      </c>
      <c r="M20" s="63">
        <f t="shared" si="69"/>
        <v>3021</v>
      </c>
      <c r="N20" s="38"/>
      <c r="O20" s="38"/>
      <c r="P20" s="58">
        <f t="shared" si="70"/>
        <v>0</v>
      </c>
      <c r="Q20" s="36">
        <f t="shared" si="71"/>
        <v>875</v>
      </c>
      <c r="R20" s="36">
        <f t="shared" si="72"/>
        <v>875</v>
      </c>
      <c r="S20" s="58">
        <f t="shared" si="73"/>
        <v>0</v>
      </c>
      <c r="T20" s="38">
        <f t="shared" si="74"/>
        <v>600</v>
      </c>
      <c r="U20" s="39"/>
      <c r="V20" s="58">
        <f t="shared" si="75"/>
        <v>600</v>
      </c>
      <c r="W20" s="59">
        <f t="shared" si="13"/>
        <v>600</v>
      </c>
      <c r="X20" s="60">
        <f t="shared" si="76"/>
        <v>2421</v>
      </c>
      <c r="Y20" s="28"/>
      <c r="AN20" s="4"/>
      <c r="AO20" s="5"/>
      <c r="AP20" s="11" t="str">
        <f>RIGHT(AP7,1)</f>
        <v>5</v>
      </c>
      <c r="AQ20" s="11" t="str">
        <f>IF(AP20=AQ21,"",LEFT(AP20,1))</f>
        <v>5</v>
      </c>
      <c r="AR20" s="11">
        <f t="shared" si="20"/>
        <v>5</v>
      </c>
      <c r="AS20" s="5" t="str">
        <f>IF(AP5&lt;1,"Zero ","")</f>
        <v/>
      </c>
      <c r="AT20" s="5"/>
      <c r="AU20" s="5"/>
      <c r="AV20" s="5"/>
      <c r="AW20" s="5"/>
      <c r="AX20" s="5"/>
      <c r="AY20" s="5"/>
      <c r="AZ20" s="11"/>
    </row>
    <row r="21" spans="1:52" s="3" customFormat="1" ht="82.5">
      <c r="A21" s="55" t="s">
        <v>1</v>
      </c>
      <c r="B21" s="51">
        <f t="shared" ref="B21:X21" si="77">SUM(B8:B20)</f>
        <v>945300</v>
      </c>
      <c r="C21" s="51">
        <f t="shared" si="77"/>
        <v>438018</v>
      </c>
      <c r="D21" s="51">
        <f t="shared" si="77"/>
        <v>85077</v>
      </c>
      <c r="E21" s="51">
        <f t="shared" si="77"/>
        <v>1468395</v>
      </c>
      <c r="F21" s="51">
        <f t="shared" si="77"/>
        <v>920600</v>
      </c>
      <c r="G21" s="51">
        <f t="shared" si="77"/>
        <v>426580</v>
      </c>
      <c r="H21" s="51">
        <f t="shared" si="77"/>
        <v>82854</v>
      </c>
      <c r="I21" s="51">
        <f>SUM(I8:I20)</f>
        <v>1430034</v>
      </c>
      <c r="J21" s="51">
        <f t="shared" si="77"/>
        <v>24700</v>
      </c>
      <c r="K21" s="51">
        <f t="shared" si="77"/>
        <v>11438</v>
      </c>
      <c r="L21" s="51">
        <f t="shared" si="77"/>
        <v>2223</v>
      </c>
      <c r="M21" s="51">
        <f t="shared" si="77"/>
        <v>38361</v>
      </c>
      <c r="N21" s="51">
        <f t="shared" si="77"/>
        <v>17568</v>
      </c>
      <c r="O21" s="51">
        <f t="shared" si="77"/>
        <v>17112</v>
      </c>
      <c r="P21" s="51">
        <f t="shared" si="77"/>
        <v>456</v>
      </c>
      <c r="Q21" s="51">
        <f t="shared" si="77"/>
        <v>11375</v>
      </c>
      <c r="R21" s="51">
        <f t="shared" si="77"/>
        <v>11375</v>
      </c>
      <c r="S21" s="51">
        <f t="shared" si="77"/>
        <v>0</v>
      </c>
      <c r="T21" s="51">
        <f t="shared" si="77"/>
        <v>7800</v>
      </c>
      <c r="U21" s="51">
        <f t="shared" si="77"/>
        <v>0</v>
      </c>
      <c r="V21" s="51">
        <f t="shared" si="77"/>
        <v>7800</v>
      </c>
      <c r="W21" s="51">
        <f t="shared" si="77"/>
        <v>8256</v>
      </c>
      <c r="X21" s="53">
        <f t="shared" si="77"/>
        <v>30105</v>
      </c>
      <c r="Y21" s="29"/>
      <c r="AN21" s="14"/>
      <c r="AO21" s="5"/>
      <c r="AP21" s="11"/>
      <c r="AQ21" s="11"/>
      <c r="AR21" s="11"/>
      <c r="AS21" s="5" t="str">
        <f>IF(AP6&gt;=1,"and ","")</f>
        <v/>
      </c>
      <c r="AT21" s="5"/>
      <c r="AU21" s="5"/>
      <c r="AV21" s="5"/>
      <c r="AW21" s="5"/>
      <c r="AX21" s="5"/>
      <c r="AY21" s="5"/>
      <c r="AZ21" s="11"/>
    </row>
    <row r="22" spans="1:52" ht="18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56"/>
      <c r="X22" s="57"/>
      <c r="AP22" s="18" t="str">
        <f>RIGHT(AP6,2)</f>
        <v>0</v>
      </c>
      <c r="AQ22" s="18" t="str">
        <f>IF(AP22=AP23,"",LEFT(AP22,1))</f>
        <v/>
      </c>
      <c r="AR22" s="18" t="str">
        <f>IF(AQ22="","",AQ22*1)</f>
        <v/>
      </c>
      <c r="AS22" s="17" t="str">
        <f>IF(AP6&gt;=1,"Paisa Only","Only")</f>
        <v>Only</v>
      </c>
      <c r="AT22" s="17"/>
      <c r="AU22" s="17"/>
      <c r="AV22" s="17"/>
      <c r="AW22" s="17"/>
      <c r="AX22" s="17"/>
      <c r="AY22" s="17"/>
      <c r="AZ22" s="18"/>
    </row>
    <row r="23" spans="1:52" s="16" customFormat="1" ht="18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70" t="s">
        <v>23</v>
      </c>
      <c r="L23" s="70"/>
      <c r="M23" s="44" t="str">
        <f>AQ4</f>
        <v>Thirty Thousand One Hundred Five Only</v>
      </c>
      <c r="N23" s="43"/>
      <c r="P23" s="44"/>
      <c r="Q23" s="44"/>
      <c r="R23" s="44"/>
      <c r="S23" s="44"/>
      <c r="T23" s="44"/>
      <c r="U23" s="44"/>
      <c r="V23" s="44"/>
      <c r="W23" s="44"/>
      <c r="X23" s="44"/>
      <c r="AO23" s="17"/>
      <c r="AP23" s="18" t="str">
        <f>RIGHT(AP6,1)</f>
        <v>0</v>
      </c>
      <c r="AQ23" s="18" t="str">
        <f>IF(AP23=AT24,"",LEFT(AP23,1))</f>
        <v>0</v>
      </c>
      <c r="AR23" s="18">
        <f>IF(AQ23="","",AQ23*1)</f>
        <v>0</v>
      </c>
      <c r="AS23" s="17"/>
      <c r="AT23" s="17"/>
      <c r="AU23" s="17"/>
      <c r="AV23" s="17"/>
      <c r="AW23" s="17"/>
      <c r="AX23" s="17"/>
      <c r="AY23" s="17"/>
      <c r="AZ23" s="18"/>
    </row>
    <row r="24" spans="1:52" s="16" customFormat="1">
      <c r="W24" s="45"/>
      <c r="X24" s="46"/>
      <c r="AO24" s="17"/>
      <c r="AP24" s="21" t="str">
        <f>AS20&amp;AS5&amp;AS6&amp;AS7&amp;AS8&amp;AS9&amp;AS10&amp;AS11&amp;AS21&amp;AS13&amp;AS14&amp;AS22</f>
        <v>Thirty Thousand One Hundred Five Only</v>
      </c>
      <c r="AQ24" s="18"/>
      <c r="AR24" s="18"/>
      <c r="AS24" s="18"/>
      <c r="AT24" s="18"/>
      <c r="AU24" s="18"/>
      <c r="AV24" s="18"/>
      <c r="AW24" s="18"/>
      <c r="AX24" s="18"/>
      <c r="AY24" s="17"/>
      <c r="AZ24" s="18"/>
    </row>
    <row r="25" spans="1:52" s="16" customFormat="1">
      <c r="A25" s="67" t="s">
        <v>20</v>
      </c>
      <c r="U25" s="48" t="s">
        <v>19</v>
      </c>
      <c r="V25" s="47"/>
      <c r="W25" s="47"/>
      <c r="X25" s="47"/>
      <c r="AO25" s="17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1:52" s="16" customFormat="1" ht="15" hidden="1">
      <c r="V26" s="49"/>
      <c r="W26" s="49"/>
      <c r="X26" s="49"/>
      <c r="AO26" s="17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52" s="16" customFormat="1" hidden="1">
      <c r="U27" s="50"/>
      <c r="W27" s="45"/>
      <c r="X27" s="46"/>
      <c r="AO27" s="17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</row>
    <row r="28" spans="1:52" s="16" customFormat="1" hidden="1">
      <c r="W28" s="45"/>
      <c r="X28" s="46"/>
      <c r="AO28" s="17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2" s="16" customFormat="1" hidden="1">
      <c r="K29" s="64"/>
      <c r="W29" s="45"/>
      <c r="X29" s="46"/>
      <c r="AO29" s="17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</row>
    <row r="33" spans="42:51" hidden="1">
      <c r="AP33" s="23" t="s">
        <v>22</v>
      </c>
      <c r="AQ33" s="24" t="e">
        <f>AP49</f>
        <v>#REF!</v>
      </c>
      <c r="AR33" s="24"/>
      <c r="AS33" s="24"/>
      <c r="AT33" s="24"/>
      <c r="AU33" s="24"/>
      <c r="AV33" s="24"/>
      <c r="AW33" s="24"/>
      <c r="AX33" s="24"/>
      <c r="AY33" s="24"/>
    </row>
    <row r="34" spans="42:51" hidden="1">
      <c r="AP34" s="25" t="e">
        <f>#REF!</f>
        <v>#REF!</v>
      </c>
      <c r="AQ34" s="25"/>
      <c r="AR34" s="18"/>
      <c r="AS34" s="18" t="e">
        <f>IF(AR39&lt;2,"",AV34)</f>
        <v>#REF!</v>
      </c>
      <c r="AT34" s="17" t="e">
        <f>AR39</f>
        <v>#REF!</v>
      </c>
      <c r="AU34" s="17"/>
      <c r="AV34" s="18" t="e">
        <f>IF(AT34=2,"Twenty ",IF(AT34=3,"Thirty ",IF(AT34=4,"Forty ",IF(AT34=5,"Fifty ",IF(AT34=6,"Sixty ",IF(AT34=7,"Seventy ",IF(AT34=8,"Eighty ",IF(AT34=9,"Ninty ",""))))))))</f>
        <v>#REF!</v>
      </c>
      <c r="AW34" s="17"/>
      <c r="AX34" s="18" t="e">
        <f>IF(AR40=1,"Eleven lac ",IF(AR40=2,"Twelve Lac ",IF(AR40=3,"Therteen Lac ",IF(AR40=4,"Fourteen Lac ",IF(AR40=5,"Fifteen Lac ",IF(AR40=6,"Sixteen Lac ",IF(AR40=7,"Seventeen Lac ",IF(AR40=8,"Eighteen Lac ",AY34))))))))</f>
        <v>#REF!</v>
      </c>
      <c r="AY34" s="17" t="e">
        <f>IF(AR40=9,"Ninteen Lac ","Ten Lac ")</f>
        <v>#REF!</v>
      </c>
    </row>
    <row r="35" spans="42:51" hidden="1">
      <c r="AP35" s="25"/>
      <c r="AQ35" s="25"/>
      <c r="AR35" s="18"/>
      <c r="AS35" s="18"/>
      <c r="AT35" s="17"/>
      <c r="AU35" s="17"/>
      <c r="AV35" s="18"/>
      <c r="AW35" s="17"/>
      <c r="AX35" s="18"/>
      <c r="AY35" s="17"/>
    </row>
    <row r="36" spans="42:51" hidden="1">
      <c r="AP36" s="18" t="e">
        <f>AQ36*1</f>
        <v>#REF!</v>
      </c>
      <c r="AQ36" s="18" t="e">
        <f>ROUND((AP34-AP37)*100,0)</f>
        <v>#REF!</v>
      </c>
      <c r="AR36" s="18"/>
      <c r="AS36" s="18" t="e">
        <f>IF(AR39=1,AX34,AV36)</f>
        <v>#REF!</v>
      </c>
      <c r="AT36" s="17" t="e">
        <f>AR40</f>
        <v>#REF!</v>
      </c>
      <c r="AU36" s="17"/>
      <c r="AV36" s="18" t="e">
        <f>IF(AT36=1,"One Lac ",IF(AT36=2,"Two Lac ",IF(AT36=3,"Three Lac ",IF(AT36=4,"Four Lac ",IF(AT36=5,"Five Lac ",IF(AT36=6,"Six Lac ",IF(AT36=7,"Seven Lac ",IF(AT36=8,"Eight Lac ",AW36))))))))</f>
        <v>#REF!</v>
      </c>
      <c r="AW36" s="17" t="e">
        <f>IF(AT36=9,"Nine Lac ",IF(AT36="","",IF(AT34=0,"","Lac ")))</f>
        <v>#REF!</v>
      </c>
      <c r="AX36" s="18"/>
      <c r="AY36" s="17"/>
    </row>
    <row r="37" spans="42:51" hidden="1">
      <c r="AP37" s="25" t="e">
        <f>ROUNDDOWN(AP34,0)</f>
        <v>#REF!</v>
      </c>
      <c r="AQ37" s="18"/>
      <c r="AR37" s="18"/>
      <c r="AS37" s="18" t="e">
        <f>IF(AR41&lt;2,"",AV37)</f>
        <v>#REF!</v>
      </c>
      <c r="AT37" s="17" t="e">
        <f>AR41</f>
        <v>#REF!</v>
      </c>
      <c r="AU37" s="17"/>
      <c r="AV37" s="18" t="e">
        <f>IF(AT37=2,"Twenty ",IF(AT37=3,"Thirty ",IF(AT37=4,"Forty ",IF(AT37=5,"Fifty ",IF(AT37=6,"Sixty ",IF(AT37=7,"Seventy ",IF(AT37=8,"Eighty ",IF(AT37=9,"Ninty ",""))))))))</f>
        <v>#REF!</v>
      </c>
      <c r="AW37" s="17"/>
      <c r="AX37" s="18" t="e">
        <f>IF(AR42=1,"Eleven Thousand ",IF(AR42=2,"Twelve Thousand ",IF(AR42=3,"Therteen Thousand ",IF(AR42=4,"Fourteen Thousand ",IF(AR42=5,"Fifteen Thousand ",IF(AR42=6,"Sixteen Thousand ",IF(AR42=7,"Seventeen Thousand ",IF(AR42=8,"Eighteen Thousand ",AY37))))))))</f>
        <v>#REF!</v>
      </c>
      <c r="AY37" s="17" t="e">
        <f>IF(AR42=9,"Ninteen Thousand ","Ten Thousand ")</f>
        <v>#REF!</v>
      </c>
    </row>
    <row r="38" spans="42:51" hidden="1">
      <c r="AP38" s="18" t="e">
        <f>RIGHT(AP37,8)</f>
        <v>#REF!</v>
      </c>
      <c r="AQ38" s="18" t="e">
        <f t="shared" ref="AQ38:AQ44" si="78">IF(AP38=AP39,"",LEFT(AP38,1))</f>
        <v>#REF!</v>
      </c>
      <c r="AR38" s="18"/>
      <c r="AS38" s="18" t="e">
        <f>AV38</f>
        <v>#REF!</v>
      </c>
      <c r="AT38" s="17" t="e">
        <f t="shared" ref="AT38:AT40" si="79">AR43</f>
        <v>#REF!</v>
      </c>
      <c r="AU38" s="17"/>
      <c r="AV38" s="18" t="e">
        <f>IF(AT38=1,"One Hundred ",IF(AT38=2,"Two Hundred ",IF(AT38=3,"Three Hundred ",IF(AT38=4,"Four Hundred ",IF(AT38=5,"Five Hundred ",IF(AT38=6,"Six Hundred ",IF(AT38=7,"Seven Hundred ",IF(AT38=8,"Eight Hundred ",AW38))))))))</f>
        <v>#REF!</v>
      </c>
      <c r="AW38" s="17" t="e">
        <f>IF(AT38=9,"Nine Hundred ","")</f>
        <v>#REF!</v>
      </c>
      <c r="AX38" s="18"/>
      <c r="AY38" s="17"/>
    </row>
    <row r="39" spans="42:51" hidden="1">
      <c r="AP39" s="18" t="e">
        <f>RIGHT(AP37,7)</f>
        <v>#REF!</v>
      </c>
      <c r="AQ39" s="18" t="e">
        <f t="shared" si="78"/>
        <v>#REF!</v>
      </c>
      <c r="AR39" s="18" t="e">
        <f t="shared" ref="AR39:AR45" si="80">IF(AQ39="","",AQ39*1)</f>
        <v>#REF!</v>
      </c>
      <c r="AS39" s="18" t="e">
        <f>IF(AR44&lt;2,"",AV39)</f>
        <v>#REF!</v>
      </c>
      <c r="AT39" s="17" t="e">
        <f t="shared" si="79"/>
        <v>#REF!</v>
      </c>
      <c r="AU39" s="17"/>
      <c r="AV39" s="18" t="e">
        <f>IF(AT39=2,"Twenty ",IF(AT39=3,"Thirty ",IF(AT39=4,"Forty ",IF(AT39=5,"Fifty ",IF(AT39=6,"Sixty ",IF(AT39=7,"Seventy ",IF(AT39=8,"Eighty ",IF(AT39=9,"Ninty ",""))))))))</f>
        <v>#REF!</v>
      </c>
      <c r="AW39" s="17"/>
      <c r="AX39" s="18" t="e">
        <f>IF(AR45=1,"Eleven ",IF(AR45=2,"Twelve ",IF(AR45=3,"Therteen ",IF(AR45=4,"Fourteen ",IF(AR45=5,"Fifteen ",IF(AR45=6,"Sixteen ",IF(AR45=7,"Seventeen ",IF(AR45=8,"Eighteen ",AY39))))))))</f>
        <v>#REF!</v>
      </c>
      <c r="AY39" s="17" t="e">
        <f>IF(AR45=9,"Ninteen ","Ten ")</f>
        <v>#REF!</v>
      </c>
    </row>
    <row r="40" spans="42:51" hidden="1">
      <c r="AP40" s="18" t="e">
        <f>RIGHT(AP37,6)</f>
        <v>#REF!</v>
      </c>
      <c r="AQ40" s="18" t="e">
        <f t="shared" si="78"/>
        <v>#REF!</v>
      </c>
      <c r="AR40" s="18" t="e">
        <f t="shared" si="80"/>
        <v>#REF!</v>
      </c>
      <c r="AS40" s="18" t="e">
        <f>IF(AR44=1,AX39,AV40)</f>
        <v>#REF!</v>
      </c>
      <c r="AT40" s="17" t="e">
        <f t="shared" si="79"/>
        <v>#REF!</v>
      </c>
      <c r="AU40" s="17"/>
      <c r="AV40" s="18" t="e">
        <f>IF(AT40=1,"One ",IF(AT40=2,"Two ",IF(AT40=3,"Three ",IF(AT40=4,"Four ",IF(AT40=5,"Five ",IF(AT40=6,"Six ",IF(AT40=7,"Seven ",IF(AT40=8,"Eight ",AW40))))))))</f>
        <v>#REF!</v>
      </c>
      <c r="AW40" s="17" t="e">
        <f>IF(AT40=9,"Nine ",IF(AT40=0,"",""))</f>
        <v>#REF!</v>
      </c>
      <c r="AX40" s="18"/>
      <c r="AY40" s="17"/>
    </row>
    <row r="41" spans="42:51" hidden="1">
      <c r="AP41" s="18" t="e">
        <f>RIGHT(AP37,5)</f>
        <v>#REF!</v>
      </c>
      <c r="AQ41" s="18" t="e">
        <f t="shared" si="78"/>
        <v>#REF!</v>
      </c>
      <c r="AR41" s="18" t="e">
        <f t="shared" si="80"/>
        <v>#REF!</v>
      </c>
      <c r="AS41" s="18"/>
      <c r="AT41" s="17"/>
      <c r="AU41" s="17"/>
      <c r="AV41" s="17"/>
      <c r="AW41" s="17"/>
      <c r="AX41" s="18"/>
      <c r="AY41" s="17"/>
    </row>
    <row r="42" spans="42:51" hidden="1">
      <c r="AP42" s="18" t="e">
        <f>RIGHT(AP37,4)</f>
        <v>#REF!</v>
      </c>
      <c r="AQ42" s="18" t="e">
        <f t="shared" si="78"/>
        <v>#REF!</v>
      </c>
      <c r="AR42" s="18" t="e">
        <f t="shared" si="80"/>
        <v>#REF!</v>
      </c>
      <c r="AS42" s="18" t="e">
        <f>IF(AR47&lt;2,"",AV42)</f>
        <v>#REF!</v>
      </c>
      <c r="AT42" s="17" t="e">
        <f>AR47</f>
        <v>#REF!</v>
      </c>
      <c r="AU42" s="17"/>
      <c r="AV42" s="18" t="e">
        <f>IF(AT42=9,"Nine ",IF(AT42=2,"Twenty ",IF(AT42=3,"Thirty ",IF(AT42=4,"Forty ",IF(AT42=5,"Fifty ",IF(AT42=6,"Sixty ",IF(AT42=7,"Seventy ",IF(AT42=8,"Eighty ",""))))))))</f>
        <v>#REF!</v>
      </c>
      <c r="AW42" s="17"/>
      <c r="AX42" s="18" t="e">
        <f>IF(AR48=1,"Eleven ",IF(AR48=2,"Twelve ",IF(AR48=3,"Therteen ",IF(AR48=4,"Fourteen ",IF(AR48=5,"Fifteen ",IF(AR48=6,"Sixteen ",IF(AR48=7,"Seventeen ",IF(AR48=8,"Eighteen ",AY42))))))))</f>
        <v>#REF!</v>
      </c>
      <c r="AY42" s="17" t="e">
        <f>IF(AR48=9,"Ninteen ","Ten ")</f>
        <v>#REF!</v>
      </c>
    </row>
    <row r="43" spans="42:51" hidden="1">
      <c r="AP43" s="18" t="e">
        <f>RIGHT(AP37,3)</f>
        <v>#REF!</v>
      </c>
      <c r="AQ43" s="18" t="e">
        <f t="shared" si="78"/>
        <v>#REF!</v>
      </c>
      <c r="AR43" s="18" t="e">
        <f t="shared" si="80"/>
        <v>#REF!</v>
      </c>
      <c r="AS43" s="18" t="e">
        <f>IF(AR47&lt;2,AX42,AV43)</f>
        <v>#REF!</v>
      </c>
      <c r="AT43" s="17" t="e">
        <f>AR48</f>
        <v>#REF!</v>
      </c>
      <c r="AU43" s="17"/>
      <c r="AV43" s="18" t="e">
        <f>IF(AT43=1,"One ",IF(AT43=2,"Two ",IF(AT43=3,"Three ",IF(AT43=4,"Four ",IF(AT43=5,"Five ",IF(AT43=6,"Six ",IF(AT43=7,"Seven ",IF(AT43=8,"Eight ",AW43))))))))</f>
        <v>#REF!</v>
      </c>
      <c r="AW43" s="17" t="e">
        <f>IF(AT43=9,"Nine ",IF(AT43=0,"",""))</f>
        <v>#REF!</v>
      </c>
      <c r="AX43" s="17"/>
      <c r="AY43" s="17"/>
    </row>
    <row r="44" spans="42:51" hidden="1">
      <c r="AP44" s="18" t="e">
        <f>RIGHT(AP37,2)</f>
        <v>#REF!</v>
      </c>
      <c r="AQ44" s="18" t="e">
        <f t="shared" si="78"/>
        <v>#REF!</v>
      </c>
      <c r="AR44" s="18" t="e">
        <f t="shared" si="80"/>
        <v>#REF!</v>
      </c>
      <c r="AS44" s="17"/>
      <c r="AT44" s="17"/>
      <c r="AU44" s="17"/>
      <c r="AV44" s="17"/>
      <c r="AW44" s="17"/>
      <c r="AX44" s="17"/>
      <c r="AY44" s="17"/>
    </row>
    <row r="45" spans="42:51" hidden="1">
      <c r="AP45" s="18" t="e">
        <f>RIGHT(AP37,1)</f>
        <v>#REF!</v>
      </c>
      <c r="AQ45" s="18" t="e">
        <f>IF(AP45=AQ46,"",LEFT(AP45,1))</f>
        <v>#REF!</v>
      </c>
      <c r="AR45" s="18" t="e">
        <f t="shared" si="80"/>
        <v>#REF!</v>
      </c>
      <c r="AS45" s="17" t="e">
        <f>IF(AP34&lt;1,"Zero ","")</f>
        <v>#REF!</v>
      </c>
      <c r="AT45" s="17"/>
      <c r="AU45" s="17"/>
      <c r="AV45" s="17"/>
      <c r="AW45" s="17"/>
      <c r="AX45" s="17"/>
      <c r="AY45" s="17"/>
    </row>
    <row r="46" spans="42:51" hidden="1">
      <c r="AP46" s="18"/>
      <c r="AQ46" s="18"/>
      <c r="AR46" s="18"/>
      <c r="AS46" s="17" t="e">
        <f>IF(AP36&gt;=1,"and ","")</f>
        <v>#REF!</v>
      </c>
      <c r="AT46" s="17"/>
      <c r="AU46" s="17"/>
      <c r="AV46" s="17"/>
      <c r="AW46" s="17"/>
      <c r="AX46" s="17"/>
      <c r="AY46" s="17"/>
    </row>
    <row r="47" spans="42:51" hidden="1">
      <c r="AP47" s="18" t="e">
        <f>RIGHT(AP36,2)</f>
        <v>#REF!</v>
      </c>
      <c r="AQ47" s="18" t="e">
        <f>IF(AP47=AP48,"",LEFT(AP47,1))</f>
        <v>#REF!</v>
      </c>
      <c r="AR47" s="18" t="e">
        <f>IF(AQ47="","",AQ47*1)</f>
        <v>#REF!</v>
      </c>
      <c r="AS47" s="17" t="e">
        <f>IF(AP36&gt;=1,"Paisa Only","Only")</f>
        <v>#REF!</v>
      </c>
      <c r="AT47" s="17"/>
      <c r="AU47" s="17"/>
      <c r="AV47" s="17"/>
      <c r="AW47" s="17"/>
      <c r="AX47" s="17"/>
      <c r="AY47" s="17"/>
    </row>
    <row r="48" spans="42:51" hidden="1">
      <c r="AP48" s="18" t="e">
        <f>RIGHT(AP36,1)</f>
        <v>#REF!</v>
      </c>
      <c r="AQ48" s="18" t="e">
        <f>IF(AP48=AT49,"",LEFT(AP48,1))</f>
        <v>#REF!</v>
      </c>
      <c r="AR48" s="18" t="e">
        <f>IF(AQ48="","",AQ48*1)</f>
        <v>#REF!</v>
      </c>
      <c r="AS48" s="17"/>
      <c r="AT48" s="17"/>
      <c r="AU48" s="17"/>
      <c r="AV48" s="17"/>
      <c r="AW48" s="17"/>
      <c r="AX48" s="17"/>
      <c r="AY48" s="17"/>
    </row>
    <row r="49" spans="42:51" hidden="1">
      <c r="AP49" s="18" t="e">
        <f>AS45&amp;AS34&amp;AS36&amp;AS37&amp;#REF!&amp;AS38&amp;AS39&amp;AS40&amp;AS46&amp;AS42&amp;AS43&amp;AS47</f>
        <v>#REF!</v>
      </c>
      <c r="AQ49" s="18"/>
      <c r="AR49" s="18"/>
      <c r="AS49" s="18"/>
      <c r="AT49" s="18"/>
      <c r="AU49" s="18"/>
      <c r="AV49" s="18"/>
      <c r="AW49" s="18"/>
      <c r="AX49" s="18"/>
      <c r="AY49" s="17"/>
    </row>
    <row r="58" spans="42:51" hidden="1">
      <c r="AP58" s="23" t="s">
        <v>22</v>
      </c>
      <c r="AQ58" s="24" t="e">
        <f>AP74</f>
        <v>#REF!</v>
      </c>
      <c r="AR58" s="24"/>
      <c r="AS58" s="24"/>
      <c r="AT58" s="24"/>
      <c r="AU58" s="24"/>
      <c r="AV58" s="24"/>
      <c r="AW58" s="24"/>
      <c r="AX58" s="24"/>
      <c r="AY58" s="24"/>
    </row>
    <row r="59" spans="42:51" hidden="1">
      <c r="AP59" s="25" t="e">
        <f>#REF!</f>
        <v>#REF!</v>
      </c>
      <c r="AQ59" s="25"/>
      <c r="AR59" s="18"/>
      <c r="AS59" s="18" t="e">
        <f>IF(AR64&lt;2,"",AV59)</f>
        <v>#REF!</v>
      </c>
      <c r="AT59" s="17" t="e">
        <f t="shared" ref="AT59:AT65" si="81">AR64</f>
        <v>#REF!</v>
      </c>
      <c r="AU59" s="17"/>
      <c r="AV59" s="18" t="e">
        <f>IF(AT59=2,"Twenty ",IF(AT59=3,"Thirty ",IF(AT59=4,"Forty ",IF(AT59=5,"Fifty ",IF(AT59=6,"Sixty ",IF(AT59=7,"Seventy ",IF(AT59=8,"Eighty ",IF(AT59=9,"Ninty ",""))))))))</f>
        <v>#REF!</v>
      </c>
      <c r="AW59" s="17"/>
      <c r="AX59" s="18" t="e">
        <f>IF(AR65=1,"Eleven lac ",IF(AR65=2,"Twelve Lac ",IF(AR65=3,"Therteen Lac ",IF(AR65=4,"Fourteen Lac ",IF(AR65=5,"Fifteen Lac ",IF(AR65=6,"Sixteen Lac ",IF(AR65=7,"Seventeen Lac ",IF(AR65=8,"Eighteen Lac ",AY59))))))))</f>
        <v>#REF!</v>
      </c>
      <c r="AY59" s="17" t="e">
        <f>IF(AR65=9,"Ninteen Lac ","Ten Lac ")</f>
        <v>#REF!</v>
      </c>
    </row>
    <row r="60" spans="42:51" hidden="1">
      <c r="AP60" s="18" t="e">
        <f>AQ60*1</f>
        <v>#REF!</v>
      </c>
      <c r="AQ60" s="18" t="e">
        <f>ROUND((AP59-AP61)*100,0)</f>
        <v>#REF!</v>
      </c>
      <c r="AR60" s="18"/>
      <c r="AS60" s="18" t="e">
        <f>IF(AR64=1,AX59,AV60)</f>
        <v>#REF!</v>
      </c>
      <c r="AT60" s="17" t="e">
        <f t="shared" si="81"/>
        <v>#REF!</v>
      </c>
      <c r="AU60" s="17"/>
      <c r="AV60" s="18" t="e">
        <f>IF(AT60=1,"One Lac ",IF(AT60=2,"Two Lac ",IF(AT60=3,"Three Lac ",IF(AT60=4,"Four Lac ",IF(AT60=5,"Five Lac ",IF(AT60=6,"Six Lac ",IF(AT60=7,"Seven Lac ",IF(AT60=8,"Eight Lac ",AW60))))))))</f>
        <v>#REF!</v>
      </c>
      <c r="AW60" s="17" t="e">
        <f>IF(AT60=9,"Nine Lac ",IF(AT60="","",IF(AT59=0,"","Lac ")))</f>
        <v>#REF!</v>
      </c>
      <c r="AX60" s="18"/>
      <c r="AY60" s="17"/>
    </row>
    <row r="61" spans="42:51" hidden="1">
      <c r="AP61" s="25" t="e">
        <f>ROUNDDOWN(AP59,0)</f>
        <v>#REF!</v>
      </c>
      <c r="AQ61" s="18"/>
      <c r="AR61" s="18"/>
      <c r="AS61" s="18" t="e">
        <f>IF(AR66&lt;2,"",AV61)</f>
        <v>#REF!</v>
      </c>
      <c r="AT61" s="17" t="e">
        <f t="shared" si="81"/>
        <v>#REF!</v>
      </c>
      <c r="AU61" s="17"/>
      <c r="AV61" s="18" t="e">
        <f>IF(AT61=2,"Twenty ",IF(AT61=3,"Thirty ",IF(AT61=4,"Forty ",IF(AT61=5,"Fifty ",IF(AT61=6,"Sixty ",IF(AT61=7,"Seventy ",IF(AT61=8,"Eighty ",IF(AT61=9,"Ninty ",""))))))))</f>
        <v>#REF!</v>
      </c>
      <c r="AW61" s="17"/>
      <c r="AX61" s="18" t="e">
        <f>IF(AR67=1,"Eleven Thousand ",IF(AR67=2,"Twelve Thousand ",IF(AR67=3,"Therteen Thousand ",IF(AR67=4,"Fourteen Thousand ",IF(AR67=5,"Fifteen Thousand ",IF(AR67=6,"Sixteen Thousand ",IF(AR67=7,"Seventeen Thousand ",IF(AR67=8,"Eighteen Thousand ",AY61))))))))</f>
        <v>#REF!</v>
      </c>
      <c r="AY61" s="17" t="e">
        <f>IF(AR67=9,"Ninteen Thousand ","Ten Thousand ")</f>
        <v>#REF!</v>
      </c>
    </row>
    <row r="62" spans="42:51" hidden="1">
      <c r="AP62" s="18" t="e">
        <f>RIGHT(AP61,9)</f>
        <v>#REF!</v>
      </c>
      <c r="AQ62" s="18" t="e">
        <f t="shared" ref="AQ62:AQ69" si="82">IF(AP62=AP63,"",LEFT(AP62,1))</f>
        <v>#REF!</v>
      </c>
      <c r="AR62" s="18"/>
      <c r="AS62" s="18" t="e">
        <f>IF(AR66=1,AX61,AV62)</f>
        <v>#REF!</v>
      </c>
      <c r="AT62" s="17" t="e">
        <f t="shared" si="81"/>
        <v>#REF!</v>
      </c>
      <c r="AU62" s="17"/>
      <c r="AV62" s="18" t="e">
        <f>IF(AT62=1,"One Thousand ",IF(AT62=2,"Two Thousand ",IF(AT62=3,"Three Thousand ",IF(AT62=4,"Four Thousand ",IF(AT62=5,"Five Thousand ",IF(AT62=6,"Six Thousand ",IF(AT62=7,"Seven Thousand ",IF(AT62=8,"Eight Thousand ",AW62))))))))</f>
        <v>#REF!</v>
      </c>
      <c r="AW62" s="17" t="e">
        <f>IF(AT62=9,"Nine Thousand ",IF(AT62="","",IF(AT61=0,"","Thousand ")))</f>
        <v>#REF!</v>
      </c>
      <c r="AX62" s="18"/>
      <c r="AY62" s="17"/>
    </row>
    <row r="63" spans="42:51" hidden="1">
      <c r="AP63" s="18" t="e">
        <f>RIGHT(AP61,8)</f>
        <v>#REF!</v>
      </c>
      <c r="AQ63" s="18" t="e">
        <f t="shared" si="82"/>
        <v>#REF!</v>
      </c>
      <c r="AR63" s="18"/>
      <c r="AS63" s="18" t="e">
        <f>AV63</f>
        <v>#REF!</v>
      </c>
      <c r="AT63" s="17" t="e">
        <f t="shared" si="81"/>
        <v>#REF!</v>
      </c>
      <c r="AU63" s="17"/>
      <c r="AV63" s="18" t="e">
        <f>IF(AT63=1,"One Hundred ",IF(AT63=2,"Two Hundred ",IF(AT63=3,"Three Hundred ",IF(AT63=4,"Four Hundred ",IF(AT63=5,"Five Hundred ",IF(AT63=6,"Six Hundred ",IF(AT63=7,"Seven Hundred ",IF(AT63=8,"Eight Hundred ",AW63))))))))</f>
        <v>#REF!</v>
      </c>
      <c r="AW63" s="17" t="e">
        <f>IF(AT63=9,"Nine Hundred ","")</f>
        <v>#REF!</v>
      </c>
      <c r="AX63" s="18"/>
      <c r="AY63" s="17"/>
    </row>
    <row r="64" spans="42:51" hidden="1">
      <c r="AP64" s="18" t="e">
        <f>RIGHT(AP61,7)</f>
        <v>#REF!</v>
      </c>
      <c r="AQ64" s="18" t="e">
        <f t="shared" si="82"/>
        <v>#REF!</v>
      </c>
      <c r="AR64" s="18" t="e">
        <f t="shared" ref="AR64:AR70" si="83">IF(AQ64="","",AQ64*1)</f>
        <v>#REF!</v>
      </c>
      <c r="AS64" s="18" t="e">
        <f>IF(AR69&lt;2,"",AV64)</f>
        <v>#REF!</v>
      </c>
      <c r="AT64" s="17" t="e">
        <f t="shared" si="81"/>
        <v>#REF!</v>
      </c>
      <c r="AU64" s="17"/>
      <c r="AV64" s="18" t="e">
        <f>IF(AT64=2,"Twenty ",IF(AT64=3,"Thirty ",IF(AT64=4,"Forty ",IF(AT64=5,"Fifty ",IF(AT64=6,"Sixty ",IF(AT64=7,"Seventy ",IF(AT64=8,"Eighty ",IF(AT64=9,"Ninty ",""))))))))</f>
        <v>#REF!</v>
      </c>
      <c r="AW64" s="17"/>
      <c r="AX64" s="18" t="e">
        <f>IF(AR70=1,"Eleven ",IF(AR70=2,"Twelve ",IF(AR70=3,"Therteen ",IF(AR70=4,"Fourteen ",IF(AR70=5,"Fifteen ",IF(AR70=6,"Sixteen ",IF(AR70=7,"Seventeen ",IF(AR70=8,"Eighteen ",AY64))))))))</f>
        <v>#REF!</v>
      </c>
      <c r="AY64" s="17" t="e">
        <f>IF(AR70=9,"Ninteen ","Ten ")</f>
        <v>#REF!</v>
      </c>
    </row>
    <row r="65" spans="42:51" hidden="1">
      <c r="AP65" s="18" t="e">
        <f>RIGHT(AP61,6)</f>
        <v>#REF!</v>
      </c>
      <c r="AQ65" s="18" t="e">
        <f t="shared" si="82"/>
        <v>#REF!</v>
      </c>
      <c r="AR65" s="18" t="e">
        <f t="shared" si="83"/>
        <v>#REF!</v>
      </c>
      <c r="AS65" s="18" t="e">
        <f>IF(AR69=1,AX64,AV65)</f>
        <v>#REF!</v>
      </c>
      <c r="AT65" s="17" t="e">
        <f t="shared" si="81"/>
        <v>#REF!</v>
      </c>
      <c r="AU65" s="17"/>
      <c r="AV65" s="18" t="e">
        <f>IF(AT65=1,"One ",IF(AT65=2,"Two ",IF(AT65=3,"Three ",IF(AT65=4,"Four ",IF(AT65=5,"Five ",IF(AT65=6,"Six ",IF(AT65=7,"Seven ",IF(AT65=8,"Eight ",AW65))))))))</f>
        <v>#REF!</v>
      </c>
      <c r="AW65" s="17" t="e">
        <f>IF(AT65=9,"Nine ",IF(AT65=0,"",""))</f>
        <v>#REF!</v>
      </c>
      <c r="AX65" s="18"/>
      <c r="AY65" s="17"/>
    </row>
    <row r="66" spans="42:51" hidden="1">
      <c r="AP66" s="18" t="e">
        <f>RIGHT(AP61,5)</f>
        <v>#REF!</v>
      </c>
      <c r="AQ66" s="18" t="e">
        <f t="shared" si="82"/>
        <v>#REF!</v>
      </c>
      <c r="AR66" s="18" t="e">
        <f t="shared" si="83"/>
        <v>#REF!</v>
      </c>
      <c r="AS66" s="18"/>
      <c r="AT66" s="17"/>
      <c r="AU66" s="17"/>
      <c r="AV66" s="17"/>
      <c r="AW66" s="17"/>
      <c r="AX66" s="18"/>
      <c r="AY66" s="17"/>
    </row>
    <row r="67" spans="42:51" hidden="1">
      <c r="AP67" s="18" t="e">
        <f>RIGHT(AP61,4)</f>
        <v>#REF!</v>
      </c>
      <c r="AQ67" s="18" t="e">
        <f t="shared" si="82"/>
        <v>#REF!</v>
      </c>
      <c r="AR67" s="18" t="e">
        <f t="shared" si="83"/>
        <v>#REF!</v>
      </c>
      <c r="AS67" s="18" t="e">
        <f>IF(AR72&lt;2,"",AV67)</f>
        <v>#REF!</v>
      </c>
      <c r="AT67" s="17" t="e">
        <f>AR72</f>
        <v>#REF!</v>
      </c>
      <c r="AU67" s="17"/>
      <c r="AV67" s="18" t="e">
        <f>IF(AT67=9,"Nine ",IF(AT67=2,"Twenty ",IF(AT67=3,"Thirty ",IF(AT67=4,"Forty ",IF(AT67=5,"Fifty ",IF(AT67=6,"Sixty ",IF(AT67=7,"Seventy ",IF(AT67=8,"Eighty ",""))))))))</f>
        <v>#REF!</v>
      </c>
      <c r="AW67" s="17"/>
      <c r="AX67" s="18" t="e">
        <f>IF(AR73=1,"Eleven ",IF(AR73=2,"Twelve ",IF(AR73=3,"Therteen ",IF(AR73=4,"Fourteen ",IF(AR73=5,"Fifteen ",IF(AR73=6,"Sixteen ",IF(AR73=7,"Seventeen ",IF(AR73=8,"Eighteen ",AY67))))))))</f>
        <v>#REF!</v>
      </c>
      <c r="AY67" s="17" t="e">
        <f>IF(AR73=9,"Ninteen ","Ten ")</f>
        <v>#REF!</v>
      </c>
    </row>
    <row r="68" spans="42:51" hidden="1">
      <c r="AP68" s="18" t="e">
        <f>RIGHT(AP61,3)</f>
        <v>#REF!</v>
      </c>
      <c r="AQ68" s="18" t="e">
        <f t="shared" si="82"/>
        <v>#REF!</v>
      </c>
      <c r="AR68" s="18" t="e">
        <f t="shared" si="83"/>
        <v>#REF!</v>
      </c>
      <c r="AS68" s="18" t="e">
        <f>IF(AR72&lt;2,AX67,AV68)</f>
        <v>#REF!</v>
      </c>
      <c r="AT68" s="17" t="e">
        <f>AR73</f>
        <v>#REF!</v>
      </c>
      <c r="AU68" s="17"/>
      <c r="AV68" s="18" t="e">
        <f>IF(AT68=1,"One ",IF(AT68=2,"Two ",IF(AT68=3,"Three ",IF(AT68=4,"Four ",IF(AT68=5,"Five ",IF(AT68=6,"Six ",IF(AT68=7,"Seven ",IF(AT68=8,"Eight ",AW68))))))))</f>
        <v>#REF!</v>
      </c>
      <c r="AW68" s="17" t="e">
        <f>IF(AT68=9,"Nine ",IF(AT68=0,"",""))</f>
        <v>#REF!</v>
      </c>
      <c r="AX68" s="17"/>
      <c r="AY68" s="17"/>
    </row>
    <row r="69" spans="42:51" hidden="1">
      <c r="AP69" s="18" t="e">
        <f>RIGHT(AP61,2)</f>
        <v>#REF!</v>
      </c>
      <c r="AQ69" s="18" t="e">
        <f t="shared" si="82"/>
        <v>#REF!</v>
      </c>
      <c r="AR69" s="18" t="e">
        <f t="shared" si="83"/>
        <v>#REF!</v>
      </c>
      <c r="AS69" s="17"/>
      <c r="AT69" s="17"/>
      <c r="AU69" s="17"/>
      <c r="AV69" s="17"/>
      <c r="AW69" s="17"/>
      <c r="AX69" s="17"/>
      <c r="AY69" s="17"/>
    </row>
    <row r="70" spans="42:51" hidden="1">
      <c r="AP70" s="18" t="e">
        <f>RIGHT(AP61,1)</f>
        <v>#REF!</v>
      </c>
      <c r="AQ70" s="18" t="e">
        <f>IF(AP70=AQ71,"",LEFT(AP70,1))</f>
        <v>#REF!</v>
      </c>
      <c r="AR70" s="18" t="e">
        <f t="shared" si="83"/>
        <v>#REF!</v>
      </c>
      <c r="AS70" s="17" t="e">
        <f>IF(AP59&lt;1,"Zero ","")</f>
        <v>#REF!</v>
      </c>
      <c r="AT70" s="17"/>
      <c r="AU70" s="17"/>
      <c r="AV70" s="17"/>
      <c r="AW70" s="17"/>
      <c r="AX70" s="17"/>
      <c r="AY70" s="17"/>
    </row>
    <row r="71" spans="42:51" hidden="1">
      <c r="AP71" s="18"/>
      <c r="AQ71" s="18"/>
      <c r="AR71" s="18"/>
      <c r="AS71" s="17" t="e">
        <f>IF(AP60&gt;=1,"and ","")</f>
        <v>#REF!</v>
      </c>
      <c r="AT71" s="17"/>
      <c r="AU71" s="17"/>
      <c r="AV71" s="17"/>
      <c r="AW71" s="17"/>
      <c r="AX71" s="17"/>
      <c r="AY71" s="17"/>
    </row>
    <row r="72" spans="42:51" hidden="1">
      <c r="AP72" s="18" t="e">
        <f>RIGHT(AP60,2)</f>
        <v>#REF!</v>
      </c>
      <c r="AQ72" s="18" t="e">
        <f>IF(AP72=AP73,"",LEFT(AP72,1))</f>
        <v>#REF!</v>
      </c>
      <c r="AR72" s="18" t="e">
        <f>IF(AQ72="","",AQ72*1)</f>
        <v>#REF!</v>
      </c>
      <c r="AS72" s="17" t="e">
        <f>IF(AP60&gt;=1,"Paisa Only","Only")</f>
        <v>#REF!</v>
      </c>
      <c r="AT72" s="17"/>
      <c r="AU72" s="17"/>
      <c r="AV72" s="17"/>
      <c r="AW72" s="17"/>
      <c r="AX72" s="17"/>
      <c r="AY72" s="17"/>
    </row>
    <row r="73" spans="42:51" hidden="1">
      <c r="AP73" s="18" t="e">
        <f>RIGHT(AP60,1)</f>
        <v>#REF!</v>
      </c>
      <c r="AQ73" s="18" t="e">
        <f>IF(AP73=AT74,"",LEFT(AP73,1))</f>
        <v>#REF!</v>
      </c>
      <c r="AR73" s="18" t="e">
        <f>IF(AQ73="","",AQ73*1)</f>
        <v>#REF!</v>
      </c>
      <c r="AS73" s="17"/>
      <c r="AT73" s="17"/>
      <c r="AU73" s="17"/>
      <c r="AV73" s="17"/>
      <c r="AW73" s="17"/>
      <c r="AX73" s="17"/>
      <c r="AY73" s="17"/>
    </row>
    <row r="74" spans="42:51" hidden="1">
      <c r="AP74" s="18" t="e">
        <f>AS70&amp;AS59&amp;AS60&amp;AS61&amp;AS62&amp;AS63&amp;AS64&amp;AS65&amp;AS71&amp;AS67&amp;AS68&amp;AS72</f>
        <v>#REF!</v>
      </c>
      <c r="AQ74" s="18"/>
      <c r="AR74" s="18"/>
      <c r="AS74" s="18"/>
      <c r="AT74" s="18"/>
      <c r="AU74" s="18"/>
      <c r="AV74" s="18"/>
      <c r="AW74" s="18"/>
      <c r="AX74" s="18"/>
      <c r="AY74" s="17"/>
    </row>
  </sheetData>
  <sheetProtection algorithmName="SHA-512" hashValue="gyhGe9Q9YkOGqc9x58NqW6yNb0351ytwW9xs5wAsZdfbx8TayoI6pct0CfEC35/Qw4w7GL6d02/QHdHj2JLtXQ==" saltValue="Ol813lxJklkvNcaOaEdsJA==" spinCount="100000" sheet="1" formatRows="0" insertRows="0" deleteRows="0"/>
  <mergeCells count="31">
    <mergeCell ref="A4:A6"/>
    <mergeCell ref="B4:E4"/>
    <mergeCell ref="F4:I4"/>
    <mergeCell ref="J4:M4"/>
    <mergeCell ref="N4:V4"/>
    <mergeCell ref="B5:B6"/>
    <mergeCell ref="C5:C6"/>
    <mergeCell ref="D5:D6"/>
    <mergeCell ref="E5:E6"/>
    <mergeCell ref="F5:F6"/>
    <mergeCell ref="T5:V5"/>
    <mergeCell ref="G5:G6"/>
    <mergeCell ref="H5:H6"/>
    <mergeCell ref="I5:I6"/>
    <mergeCell ref="A1:X1"/>
    <mergeCell ref="A2:X2"/>
    <mergeCell ref="B3:I3"/>
    <mergeCell ref="L3:M3"/>
    <mergeCell ref="N3:S3"/>
    <mergeCell ref="V3:W3"/>
    <mergeCell ref="T3:U3"/>
    <mergeCell ref="AQ4:AT4"/>
    <mergeCell ref="K23:L23"/>
    <mergeCell ref="J5:J6"/>
    <mergeCell ref="K5:K6"/>
    <mergeCell ref="L5:L6"/>
    <mergeCell ref="M5:M6"/>
    <mergeCell ref="N5:P5"/>
    <mergeCell ref="Q5:S5"/>
    <mergeCell ref="W4:W6"/>
    <mergeCell ref="X4:X6"/>
  </mergeCells>
  <phoneticPr fontId="37" type="noConversion"/>
  <dataValidations count="1">
    <dataValidation type="list" allowBlank="1" showInputMessage="1" showErrorMessage="1" sqref="V3:W3" xr:uid="{C94F47F4-1453-4128-A0EC-0AAA85F1F521}">
      <formula1>$AA$2:$AX$2</formula1>
    </dataValidation>
  </dataValidations>
  <hyperlinks>
    <hyperlink ref="A25" r:id="rId1" xr:uid="{7222FD12-12FE-4034-AD2B-DB5238BD339A}"/>
  </hyperlinks>
  <printOptions horizontalCentered="1"/>
  <pageMargins left="0.39" right="0.22" top="0.4" bottom="0.28999999999999998" header="0.23622047244094491" footer="0.16"/>
  <pageSetup paperSize="9" scale="54" fitToHeight="0" orientation="landscape" blackAndWhite="1" verticalDpi="1200" r:id="rId2"/>
  <headerFooter>
    <oddFooter xml:space="preserve">&amp;CPage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MACP ARREAR</vt:lpstr>
      <vt:lpstr>'MACP ARREAR'!Print_Area</vt:lpstr>
      <vt:lpstr>'MACP ARREAR'!Print_Titles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CP KURMI</cp:lastModifiedBy>
  <cp:lastPrinted>2024-04-03T17:41:59Z</cp:lastPrinted>
  <dcterms:created xsi:type="dcterms:W3CDTF">2022-01-10T09:02:33Z</dcterms:created>
  <dcterms:modified xsi:type="dcterms:W3CDTF">2024-04-03T17:45:04Z</dcterms:modified>
</cp:coreProperties>
</file>